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harrieboelens/Library/Mobile Documents/com~apple~CloudDocs/Documents/1. Kortonjo/1. VvE Kortonjo/1. Begroting Analyse/2026/"/>
    </mc:Choice>
  </mc:AlternateContent>
  <xr:revisionPtr revIDLastSave="0" documentId="13_ncr:1_{3C2675F1-16BC-C946-A172-E21D499BEF60}" xr6:coauthVersionLast="47" xr6:coauthVersionMax="47" xr10:uidLastSave="{00000000-0000-0000-0000-000000000000}"/>
  <workbookProtection workbookAlgorithmName="SHA-512" workbookHashValue="5lGTQ2cR6lQRzkR5p53upByK+VuivHHwYeVzDd+1NeMrpMlZ+2YUvAT628Qn+ce3iCmfXHBbi7ufWK02eeOPqg==" workbookSaltValue="Gs/CPCM4TNLvsZAXNMT+FQ==" workbookSpinCount="100000" lockStructure="1"/>
  <bookViews>
    <workbookView xWindow="9280" yWindow="1100" windowWidth="29400" windowHeight="24860" activeTab="1" xr2:uid="{4199E216-4FF9-924B-84A5-D1EC83494E76}"/>
  </bookViews>
  <sheets>
    <sheet name="Start" sheetId="1" state="hidden" r:id="rId1"/>
    <sheet name="2026 Begroting posten" sheetId="6" r:id="rId2"/>
    <sheet name="Eigendomsoverzicht (2)" sheetId="8" state="hidden" r:id="rId3"/>
  </sheets>
  <definedNames>
    <definedName name="_xlnm._FilterDatabase" localSheetId="2" hidden="1">'Eigendomsoverzicht (2)'!$A$2:$M$220</definedName>
    <definedName name="_xlnm.Print_Area" localSheetId="1">'2026 Begroting posten'!$A$1:$Q$74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64" i="6" l="1"/>
  <c r="R65" i="6"/>
  <c r="R66" i="6"/>
  <c r="R67" i="6"/>
  <c r="R68" i="6"/>
  <c r="R69" i="6"/>
  <c r="R63" i="6"/>
  <c r="R52" i="6"/>
  <c r="R53" i="6"/>
  <c r="R54" i="6"/>
  <c r="R55" i="6"/>
  <c r="R56" i="6"/>
  <c r="R57" i="6"/>
  <c r="R58" i="6"/>
  <c r="R51" i="6"/>
  <c r="R5" i="6"/>
  <c r="R6" i="6"/>
  <c r="R7" i="6"/>
  <c r="R8" i="6"/>
  <c r="R9" i="6"/>
  <c r="R10" i="6"/>
  <c r="R11" i="6"/>
  <c r="R12" i="6"/>
  <c r="R13" i="6"/>
  <c r="R14" i="6"/>
  <c r="R15" i="6"/>
  <c r="R16" i="6"/>
  <c r="R17" i="6"/>
  <c r="R18" i="6"/>
  <c r="R19" i="6"/>
  <c r="R20" i="6"/>
  <c r="R21" i="6"/>
  <c r="R22" i="6"/>
  <c r="R23" i="6"/>
  <c r="R24" i="6"/>
  <c r="R25" i="6"/>
  <c r="R26" i="6"/>
  <c r="R27" i="6"/>
  <c r="R28" i="6"/>
  <c r="R32" i="6"/>
  <c r="R33" i="6"/>
  <c r="R34" i="6"/>
  <c r="R35" i="6"/>
  <c r="R36" i="6"/>
  <c r="R37" i="6"/>
  <c r="R38" i="6"/>
  <c r="R39" i="6"/>
  <c r="R43" i="6"/>
  <c r="R44" i="6"/>
  <c r="R46" i="6"/>
  <c r="R4" i="6"/>
  <c r="P7" i="6"/>
  <c r="Q7" i="6"/>
  <c r="N7" i="6"/>
  <c r="L7" i="6"/>
  <c r="J7" i="6"/>
  <c r="F7" i="6"/>
  <c r="G7" i="6" s="1"/>
  <c r="H7" i="6"/>
  <c r="D7" i="6"/>
  <c r="M38" i="1"/>
  <c r="L16" i="1" s="1"/>
  <c r="N16" i="1" s="1"/>
  <c r="N38" i="1"/>
  <c r="L51" i="1"/>
  <c r="C226" i="8"/>
  <c r="C227" i="8"/>
  <c r="C229" i="8"/>
  <c r="C40" i="6"/>
  <c r="C45" i="6"/>
  <c r="R45" i="6" s="1"/>
  <c r="P16" i="1"/>
  <c r="P17" i="1"/>
  <c r="P18" i="1"/>
  <c r="P19" i="1"/>
  <c r="P20" i="1"/>
  <c r="P21" i="1"/>
  <c r="P22" i="1"/>
  <c r="P15" i="1"/>
  <c r="O23" i="1"/>
  <c r="Q16" i="1"/>
  <c r="S56" i="1"/>
  <c r="T56" i="1"/>
  <c r="V56" i="1"/>
  <c r="S57" i="1"/>
  <c r="T57" i="1"/>
  <c r="V57" i="1"/>
  <c r="S58" i="1"/>
  <c r="T58" i="1"/>
  <c r="V58" i="1"/>
  <c r="S59" i="1"/>
  <c r="T59" i="1"/>
  <c r="V59" i="1"/>
  <c r="S60" i="1"/>
  <c r="T60" i="1"/>
  <c r="V60" i="1" s="1"/>
  <c r="S61" i="1"/>
  <c r="T61" i="1"/>
  <c r="V61" i="1" s="1"/>
  <c r="S55" i="1"/>
  <c r="T55" i="1"/>
  <c r="V55" i="1" s="1"/>
  <c r="U62" i="1"/>
  <c r="L61" i="1"/>
  <c r="M61" i="1"/>
  <c r="L60" i="1"/>
  <c r="M60" i="1"/>
  <c r="L59" i="1"/>
  <c r="M59" i="1"/>
  <c r="L58" i="1"/>
  <c r="M58" i="1"/>
  <c r="L57" i="1"/>
  <c r="M57" i="1" s="1"/>
  <c r="L56" i="1"/>
  <c r="M56" i="1"/>
  <c r="L55" i="1"/>
  <c r="M55" i="1"/>
  <c r="B92" i="1"/>
  <c r="C92" i="1"/>
  <c r="E92" i="1"/>
  <c r="B90" i="1"/>
  <c r="C90" i="1"/>
  <c r="E90" i="1"/>
  <c r="C89" i="1"/>
  <c r="E89" i="1"/>
  <c r="B89" i="1"/>
  <c r="E91" i="1"/>
  <c r="E88" i="1"/>
  <c r="E87" i="1"/>
  <c r="E86" i="1"/>
  <c r="B91" i="1"/>
  <c r="C91" i="1"/>
  <c r="C88" i="1"/>
  <c r="C87" i="1"/>
  <c r="C86" i="1"/>
  <c r="B87" i="1"/>
  <c r="B88" i="1"/>
  <c r="C61" i="1"/>
  <c r="D61" i="1"/>
  <c r="C60" i="1"/>
  <c r="D60" i="1"/>
  <c r="C59" i="1"/>
  <c r="D59" i="1"/>
  <c r="C58" i="1"/>
  <c r="D58" i="1" s="1"/>
  <c r="C57" i="1"/>
  <c r="D57" i="1" s="1"/>
  <c r="C56" i="1"/>
  <c r="D56" i="1" s="1"/>
  <c r="C55" i="1"/>
  <c r="D55" i="1"/>
  <c r="C228" i="8"/>
  <c r="B16" i="1"/>
  <c r="D22" i="1"/>
  <c r="D21" i="1"/>
  <c r="D20" i="1"/>
  <c r="D19" i="1"/>
  <c r="D18" i="1"/>
  <c r="D17" i="1"/>
  <c r="D15" i="1"/>
  <c r="D24" i="1"/>
  <c r="L3" i="8"/>
  <c r="L4" i="8"/>
  <c r="L5" i="8"/>
  <c r="L6" i="8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L35" i="8"/>
  <c r="L36" i="8"/>
  <c r="L37" i="8"/>
  <c r="L38" i="8"/>
  <c r="L39" i="8"/>
  <c r="L40" i="8"/>
  <c r="L41" i="8"/>
  <c r="L42" i="8"/>
  <c r="L43" i="8"/>
  <c r="L44" i="8"/>
  <c r="L45" i="8"/>
  <c r="L46" i="8"/>
  <c r="L47" i="8"/>
  <c r="L48" i="8"/>
  <c r="L49" i="8"/>
  <c r="L50" i="8"/>
  <c r="L51" i="8"/>
  <c r="L52" i="8"/>
  <c r="L53" i="8"/>
  <c r="L54" i="8"/>
  <c r="L55" i="8"/>
  <c r="L56" i="8"/>
  <c r="L57" i="8"/>
  <c r="L58" i="8"/>
  <c r="L59" i="8"/>
  <c r="L60" i="8"/>
  <c r="L61" i="8"/>
  <c r="L62" i="8"/>
  <c r="L63" i="8"/>
  <c r="L64" i="8"/>
  <c r="L65" i="8"/>
  <c r="L66" i="8"/>
  <c r="L67" i="8"/>
  <c r="L68" i="8"/>
  <c r="L69" i="8"/>
  <c r="L70" i="8"/>
  <c r="L71" i="8"/>
  <c r="L72" i="8"/>
  <c r="L73" i="8"/>
  <c r="L74" i="8"/>
  <c r="L75" i="8"/>
  <c r="L76" i="8"/>
  <c r="L77" i="8"/>
  <c r="L78" i="8"/>
  <c r="L79" i="8"/>
  <c r="L80" i="8"/>
  <c r="L81" i="8"/>
  <c r="L82" i="8"/>
  <c r="L83" i="8"/>
  <c r="L84" i="8"/>
  <c r="L85" i="8"/>
  <c r="L86" i="8"/>
  <c r="L87" i="8"/>
  <c r="L88" i="8"/>
  <c r="L89" i="8"/>
  <c r="L90" i="8"/>
  <c r="L91" i="8"/>
  <c r="L92" i="8"/>
  <c r="L93" i="8"/>
  <c r="L94" i="8"/>
  <c r="L95" i="8"/>
  <c r="L96" i="8"/>
  <c r="L97" i="8"/>
  <c r="L98" i="8"/>
  <c r="L99" i="8"/>
  <c r="L100" i="8"/>
  <c r="L101" i="8"/>
  <c r="L102" i="8"/>
  <c r="L103" i="8"/>
  <c r="L104" i="8"/>
  <c r="L105" i="8"/>
  <c r="L106" i="8"/>
  <c r="L107" i="8"/>
  <c r="L108" i="8"/>
  <c r="L109" i="8"/>
  <c r="L110" i="8"/>
  <c r="L111" i="8"/>
  <c r="L112" i="8"/>
  <c r="L113" i="8"/>
  <c r="L114" i="8"/>
  <c r="L115" i="8"/>
  <c r="L116" i="8"/>
  <c r="L117" i="8"/>
  <c r="L118" i="8"/>
  <c r="L119" i="8"/>
  <c r="L120" i="8"/>
  <c r="L121" i="8"/>
  <c r="L122" i="8"/>
  <c r="L123" i="8"/>
  <c r="L124" i="8"/>
  <c r="L125" i="8"/>
  <c r="L126" i="8"/>
  <c r="L127" i="8"/>
  <c r="L128" i="8"/>
  <c r="L129" i="8"/>
  <c r="L130" i="8"/>
  <c r="L131" i="8"/>
  <c r="L132" i="8"/>
  <c r="L133" i="8"/>
  <c r="L134" i="8"/>
  <c r="L135" i="8"/>
  <c r="L136" i="8"/>
  <c r="L137" i="8"/>
  <c r="L138" i="8"/>
  <c r="L139" i="8"/>
  <c r="L140" i="8"/>
  <c r="L141" i="8"/>
  <c r="L142" i="8"/>
  <c r="L143" i="8"/>
  <c r="L144" i="8"/>
  <c r="L145" i="8"/>
  <c r="L146" i="8"/>
  <c r="L147" i="8"/>
  <c r="L148" i="8"/>
  <c r="L149" i="8"/>
  <c r="L150" i="8"/>
  <c r="L151" i="8"/>
  <c r="L152" i="8"/>
  <c r="L153" i="8"/>
  <c r="L154" i="8"/>
  <c r="L155" i="8"/>
  <c r="L156" i="8"/>
  <c r="L157" i="8"/>
  <c r="L158" i="8"/>
  <c r="L159" i="8"/>
  <c r="L160" i="8"/>
  <c r="L161" i="8"/>
  <c r="L162" i="8"/>
  <c r="L163" i="8"/>
  <c r="L164" i="8"/>
  <c r="L165" i="8"/>
  <c r="L166" i="8"/>
  <c r="L167" i="8"/>
  <c r="L168" i="8"/>
  <c r="L169" i="8"/>
  <c r="L170" i="8"/>
  <c r="L171" i="8"/>
  <c r="L172" i="8"/>
  <c r="L173" i="8"/>
  <c r="L174" i="8"/>
  <c r="L175" i="8"/>
  <c r="L176" i="8"/>
  <c r="L177" i="8"/>
  <c r="L178" i="8"/>
  <c r="L179" i="8"/>
  <c r="L180" i="8"/>
  <c r="L181" i="8"/>
  <c r="L182" i="8"/>
  <c r="L183" i="8"/>
  <c r="L184" i="8"/>
  <c r="L185" i="8"/>
  <c r="L186" i="8"/>
  <c r="L187" i="8"/>
  <c r="L188" i="8"/>
  <c r="L189" i="8"/>
  <c r="L190" i="8"/>
  <c r="L191" i="8"/>
  <c r="L192" i="8"/>
  <c r="L193" i="8"/>
  <c r="L194" i="8"/>
  <c r="L195" i="8"/>
  <c r="L196" i="8"/>
  <c r="L197" i="8"/>
  <c r="L198" i="8"/>
  <c r="L199" i="8"/>
  <c r="L200" i="8"/>
  <c r="L201" i="8"/>
  <c r="L202" i="8"/>
  <c r="L203" i="8"/>
  <c r="L204" i="8"/>
  <c r="L205" i="8"/>
  <c r="L206" i="8"/>
  <c r="L207" i="8"/>
  <c r="L208" i="8"/>
  <c r="L209" i="8"/>
  <c r="L210" i="8"/>
  <c r="L211" i="8"/>
  <c r="L212" i="8"/>
  <c r="L213" i="8"/>
  <c r="L214" i="8"/>
  <c r="L215" i="8"/>
  <c r="L216" i="8"/>
  <c r="L217" i="8"/>
  <c r="L218" i="8"/>
  <c r="L219" i="8"/>
  <c r="L220" i="8"/>
  <c r="L2" i="8"/>
  <c r="C21" i="1"/>
  <c r="Q34" i="6"/>
  <c r="C20" i="1"/>
  <c r="P5" i="6" s="1"/>
  <c r="C22" i="1"/>
  <c r="N21" i="6"/>
  <c r="C16" i="1"/>
  <c r="D31" i="6"/>
  <c r="E31" i="6" s="1"/>
  <c r="C17" i="1"/>
  <c r="H20" i="6"/>
  <c r="C18" i="1"/>
  <c r="C19" i="1"/>
  <c r="L13" i="6"/>
  <c r="C15" i="1"/>
  <c r="F13" i="6"/>
  <c r="G13" i="6" s="1"/>
  <c r="C70" i="6"/>
  <c r="R70" i="6" s="1"/>
  <c r="C59" i="6"/>
  <c r="R59" i="6" s="1"/>
  <c r="H21" i="6"/>
  <c r="B6" i="1"/>
  <c r="H37" i="6"/>
  <c r="H30" i="6"/>
  <c r="I30" i="6" s="1"/>
  <c r="H43" i="6"/>
  <c r="H14" i="6"/>
  <c r="H31" i="6"/>
  <c r="I31" i="6" s="1"/>
  <c r="H19" i="6"/>
  <c r="H32" i="6"/>
  <c r="L27" i="6"/>
  <c r="L32" i="6"/>
  <c r="D11" i="6"/>
  <c r="L4" i="6"/>
  <c r="L23" i="6"/>
  <c r="T63" i="6" l="1"/>
  <c r="T64" i="6"/>
  <c r="T66" i="6"/>
  <c r="T67" i="6"/>
  <c r="T68" i="6"/>
  <c r="T69" i="6"/>
  <c r="T52" i="6"/>
  <c r="T54" i="6"/>
  <c r="T55" i="6"/>
  <c r="T56" i="6"/>
  <c r="T57" i="6"/>
  <c r="T70" i="6"/>
  <c r="T59" i="6"/>
  <c r="R40" i="6"/>
  <c r="V62" i="1"/>
  <c r="H21" i="1"/>
  <c r="N60" i="1"/>
  <c r="O60" i="1" s="1"/>
  <c r="E60" i="1"/>
  <c r="F60" i="1" s="1"/>
  <c r="H20" i="1"/>
  <c r="D26" i="1"/>
  <c r="E59" i="1"/>
  <c r="F59" i="1" s="1"/>
  <c r="N59" i="1"/>
  <c r="O59" i="1" s="1"/>
  <c r="E58" i="1"/>
  <c r="F58" i="1" s="1"/>
  <c r="N58" i="1"/>
  <c r="O58" i="1" s="1"/>
  <c r="Q35" i="6"/>
  <c r="Q28" i="6"/>
  <c r="Q8" i="6"/>
  <c r="L221" i="8"/>
  <c r="E61" i="1"/>
  <c r="F61" i="1" s="1"/>
  <c r="H22" i="1"/>
  <c r="N22" i="1" s="1"/>
  <c r="N61" i="1"/>
  <c r="O61" i="1" s="1"/>
  <c r="H19" i="1"/>
  <c r="N19" i="1" s="1"/>
  <c r="H18" i="1"/>
  <c r="K18" i="1" s="1"/>
  <c r="N57" i="1"/>
  <c r="O57" i="1" s="1"/>
  <c r="E57" i="1"/>
  <c r="F57" i="1" s="1"/>
  <c r="H17" i="1"/>
  <c r="K17" i="1" s="1"/>
  <c r="E56" i="1"/>
  <c r="F56" i="1" s="1"/>
  <c r="N56" i="1"/>
  <c r="O56" i="1" s="1"/>
  <c r="H15" i="1"/>
  <c r="D23" i="1"/>
  <c r="D25" i="1" s="1"/>
  <c r="D27" i="1" s="1"/>
  <c r="B9" i="1" s="1"/>
  <c r="N55" i="1"/>
  <c r="E55" i="1"/>
  <c r="Q36" i="6"/>
  <c r="Q19" i="6"/>
  <c r="Q29" i="6"/>
  <c r="Q21" i="6"/>
  <c r="Q5" i="6"/>
  <c r="Q4" i="6"/>
  <c r="Q24" i="6"/>
  <c r="Q6" i="6"/>
  <c r="Q11" i="6"/>
  <c r="Q43" i="6"/>
  <c r="Q18" i="6"/>
  <c r="Q23" i="6"/>
  <c r="Q15" i="6"/>
  <c r="Q31" i="6"/>
  <c r="Q32" i="6"/>
  <c r="Q14" i="6"/>
  <c r="Q17" i="6"/>
  <c r="Q44" i="6"/>
  <c r="Q16" i="6"/>
  <c r="Q33" i="6"/>
  <c r="Q9" i="6"/>
  <c r="Q30" i="6"/>
  <c r="Q39" i="6"/>
  <c r="Q13" i="6"/>
  <c r="Q38" i="6"/>
  <c r="Q22" i="6"/>
  <c r="Q37" i="6"/>
  <c r="Q26" i="6"/>
  <c r="Q25" i="6"/>
  <c r="Q10" i="6"/>
  <c r="Q20" i="6"/>
  <c r="Q27" i="6"/>
  <c r="Q12" i="6"/>
  <c r="P19" i="6"/>
  <c r="P34" i="6"/>
  <c r="P17" i="6"/>
  <c r="P15" i="6"/>
  <c r="P10" i="6"/>
  <c r="P14" i="6"/>
  <c r="P24" i="6"/>
  <c r="P23" i="6"/>
  <c r="P29" i="6"/>
  <c r="P26" i="6"/>
  <c r="P44" i="6"/>
  <c r="P36" i="6"/>
  <c r="P31" i="6"/>
  <c r="P6" i="6"/>
  <c r="P4" i="6"/>
  <c r="P12" i="6"/>
  <c r="P9" i="6"/>
  <c r="P20" i="6"/>
  <c r="P18" i="6"/>
  <c r="P27" i="6"/>
  <c r="P22" i="6"/>
  <c r="P38" i="6"/>
  <c r="P39" i="6"/>
  <c r="P35" i="6"/>
  <c r="P11" i="6"/>
  <c r="P28" i="6"/>
  <c r="P16" i="6"/>
  <c r="P33" i="6"/>
  <c r="P8" i="6"/>
  <c r="P13" i="6"/>
  <c r="P30" i="6"/>
  <c r="P25" i="6"/>
  <c r="P21" i="6"/>
  <c r="P43" i="6"/>
  <c r="P37" i="6"/>
  <c r="P32" i="6"/>
  <c r="N12" i="6"/>
  <c r="N4" i="6"/>
  <c r="N28" i="6"/>
  <c r="O28" i="6" s="1"/>
  <c r="N24" i="6"/>
  <c r="N35" i="6"/>
  <c r="N18" i="6"/>
  <c r="N22" i="6"/>
  <c r="N38" i="6"/>
  <c r="N39" i="6"/>
  <c r="N34" i="6"/>
  <c r="N17" i="6"/>
  <c r="N37" i="6"/>
  <c r="N20" i="6"/>
  <c r="N44" i="6"/>
  <c r="N11" i="6"/>
  <c r="N6" i="6"/>
  <c r="N36" i="6"/>
  <c r="N8" i="6"/>
  <c r="N5" i="6"/>
  <c r="N25" i="6"/>
  <c r="N31" i="6"/>
  <c r="O31" i="6" s="1"/>
  <c r="N14" i="6"/>
  <c r="N30" i="6"/>
  <c r="O30" i="6" s="1"/>
  <c r="N13" i="6"/>
  <c r="N23" i="6"/>
  <c r="N33" i="6"/>
  <c r="N16" i="6"/>
  <c r="N27" i="6"/>
  <c r="N26" i="6"/>
  <c r="N29" i="6"/>
  <c r="O29" i="6" s="1"/>
  <c r="N43" i="6"/>
  <c r="N15" i="6"/>
  <c r="N32" i="6"/>
  <c r="N19" i="6"/>
  <c r="N10" i="6"/>
  <c r="N9" i="6"/>
  <c r="D37" i="6"/>
  <c r="D4" i="6"/>
  <c r="D28" i="6"/>
  <c r="E28" i="6" s="1"/>
  <c r="D29" i="6"/>
  <c r="E29" i="6" s="1"/>
  <c r="D9" i="6"/>
  <c r="D12" i="6"/>
  <c r="D20" i="6"/>
  <c r="D33" i="6"/>
  <c r="D21" i="6"/>
  <c r="D13" i="6"/>
  <c r="D38" i="6"/>
  <c r="D14" i="6"/>
  <c r="D16" i="6"/>
  <c r="D30" i="6"/>
  <c r="E30" i="6" s="1"/>
  <c r="D39" i="6"/>
  <c r="D26" i="6"/>
  <c r="D10" i="6"/>
  <c r="D22" i="6"/>
  <c r="D43" i="6"/>
  <c r="D34" i="6"/>
  <c r="D32" i="6"/>
  <c r="D15" i="6"/>
  <c r="D17" i="6"/>
  <c r="D36" i="6"/>
  <c r="D19" i="6"/>
  <c r="D6" i="6"/>
  <c r="D44" i="6"/>
  <c r="D24" i="6"/>
  <c r="D18" i="6"/>
  <c r="D5" i="6"/>
  <c r="D23" i="6"/>
  <c r="D8" i="6"/>
  <c r="D35" i="6"/>
  <c r="D27" i="6"/>
  <c r="D25" i="6"/>
  <c r="H26" i="6"/>
  <c r="H35" i="6"/>
  <c r="H15" i="6"/>
  <c r="H8" i="6"/>
  <c r="H29" i="6"/>
  <c r="I29" i="6" s="1"/>
  <c r="H6" i="6"/>
  <c r="H18" i="6"/>
  <c r="H10" i="6"/>
  <c r="H28" i="6"/>
  <c r="I28" i="6" s="1"/>
  <c r="H33" i="6"/>
  <c r="H16" i="6"/>
  <c r="H13" i="6"/>
  <c r="H36" i="6"/>
  <c r="H44" i="6"/>
  <c r="H12" i="6"/>
  <c r="H22" i="6"/>
  <c r="H11" i="6"/>
  <c r="H4" i="6"/>
  <c r="H24" i="6"/>
  <c r="H25" i="6"/>
  <c r="H23" i="6"/>
  <c r="H5" i="6"/>
  <c r="H17" i="6"/>
  <c r="H27" i="6"/>
  <c r="H34" i="6"/>
  <c r="H39" i="6"/>
  <c r="H9" i="6"/>
  <c r="H38" i="6"/>
  <c r="J32" i="6"/>
  <c r="J21" i="6"/>
  <c r="J16" i="6"/>
  <c r="J15" i="6"/>
  <c r="J36" i="6"/>
  <c r="J19" i="6"/>
  <c r="J4" i="6"/>
  <c r="J6" i="6"/>
  <c r="J35" i="6"/>
  <c r="J18" i="6"/>
  <c r="J29" i="6"/>
  <c r="K29" i="6" s="1"/>
  <c r="J38" i="6"/>
  <c r="J44" i="6"/>
  <c r="J39" i="6"/>
  <c r="J22" i="6"/>
  <c r="J26" i="6"/>
  <c r="J30" i="6"/>
  <c r="K30" i="6" s="1"/>
  <c r="J9" i="6"/>
  <c r="J5" i="6"/>
  <c r="J12" i="6"/>
  <c r="J33" i="6"/>
  <c r="J31" i="6"/>
  <c r="K31" i="6" s="1"/>
  <c r="J14" i="6"/>
  <c r="J13" i="6"/>
  <c r="J43" i="6"/>
  <c r="J8" i="6"/>
  <c r="J24" i="6"/>
  <c r="J23" i="6"/>
  <c r="J37" i="6"/>
  <c r="J17" i="6"/>
  <c r="J10" i="6"/>
  <c r="J28" i="6"/>
  <c r="K28" i="6" s="1"/>
  <c r="J34" i="6"/>
  <c r="J27" i="6"/>
  <c r="J20" i="6"/>
  <c r="J11" i="6"/>
  <c r="J25" i="6"/>
  <c r="L18" i="6"/>
  <c r="L8" i="6"/>
  <c r="L9" i="6"/>
  <c r="L21" i="6"/>
  <c r="L43" i="6"/>
  <c r="L12" i="6"/>
  <c r="L29" i="6"/>
  <c r="M29" i="6" s="1"/>
  <c r="L14" i="6"/>
  <c r="L31" i="6"/>
  <c r="M31" i="6" s="1"/>
  <c r="L19" i="6"/>
  <c r="L36" i="6"/>
  <c r="L16" i="6"/>
  <c r="L33" i="6"/>
  <c r="L34" i="6"/>
  <c r="L26" i="6"/>
  <c r="L17" i="6"/>
  <c r="L30" i="6"/>
  <c r="M30" i="6" s="1"/>
  <c r="L10" i="6"/>
  <c r="L15" i="6"/>
  <c r="L11" i="6"/>
  <c r="L44" i="6"/>
  <c r="L22" i="6"/>
  <c r="L5" i="6"/>
  <c r="L38" i="6"/>
  <c r="L25" i="6"/>
  <c r="L28" i="6"/>
  <c r="M28" i="6" s="1"/>
  <c r="L39" i="6"/>
  <c r="L37" i="6"/>
  <c r="L20" i="6"/>
  <c r="L24" i="6"/>
  <c r="L6" i="6"/>
  <c r="L35" i="6"/>
  <c r="F29" i="6"/>
  <c r="G29" i="6" s="1"/>
  <c r="F6" i="6"/>
  <c r="G6" i="6" s="1"/>
  <c r="F8" i="6"/>
  <c r="G8" i="6" s="1"/>
  <c r="F43" i="6"/>
  <c r="G43" i="6" s="1"/>
  <c r="F33" i="6"/>
  <c r="G33" i="6" s="1"/>
  <c r="F30" i="6"/>
  <c r="G30" i="6" s="1"/>
  <c r="F4" i="6"/>
  <c r="G4" i="6" s="1"/>
  <c r="F15" i="6"/>
  <c r="G15" i="6" s="1"/>
  <c r="F22" i="6"/>
  <c r="G22" i="6" s="1"/>
  <c r="F39" i="6"/>
  <c r="F38" i="6"/>
  <c r="F21" i="6"/>
  <c r="G21" i="6" s="1"/>
  <c r="F23" i="6"/>
  <c r="G23" i="6" s="1"/>
  <c r="F17" i="6"/>
  <c r="G17" i="6" s="1"/>
  <c r="F14" i="6"/>
  <c r="G14" i="6" s="1"/>
  <c r="F12" i="6"/>
  <c r="G12" i="6" s="1"/>
  <c r="F28" i="6"/>
  <c r="G28" i="6" s="1"/>
  <c r="F19" i="6"/>
  <c r="G19" i="6" s="1"/>
  <c r="F24" i="6"/>
  <c r="G24" i="6" s="1"/>
  <c r="F35" i="6"/>
  <c r="G35" i="6" s="1"/>
  <c r="F37" i="6"/>
  <c r="G37" i="6" s="1"/>
  <c r="F31" i="6"/>
  <c r="G31" i="6" s="1"/>
  <c r="F16" i="6"/>
  <c r="G16" i="6" s="1"/>
  <c r="F36" i="6"/>
  <c r="G36" i="6" s="1"/>
  <c r="F18" i="6"/>
  <c r="G18" i="6" s="1"/>
  <c r="F25" i="6"/>
  <c r="G25" i="6" s="1"/>
  <c r="F44" i="6"/>
  <c r="F34" i="6"/>
  <c r="G34" i="6" s="1"/>
  <c r="F9" i="6"/>
  <c r="G9" i="6" s="1"/>
  <c r="F32" i="6"/>
  <c r="G32" i="6" s="1"/>
  <c r="F26" i="6"/>
  <c r="G26" i="6" s="1"/>
  <c r="F11" i="6"/>
  <c r="G11" i="6" s="1"/>
  <c r="F10" i="6"/>
  <c r="G10" i="6" s="1"/>
  <c r="F27" i="6"/>
  <c r="G27" i="6" s="1"/>
  <c r="F5" i="6"/>
  <c r="G5" i="6" s="1"/>
  <c r="F20" i="6"/>
  <c r="G20" i="6" s="1"/>
  <c r="F40" i="6"/>
  <c r="N40" i="6"/>
  <c r="D40" i="6"/>
  <c r="Q40" i="6"/>
  <c r="P40" i="6"/>
  <c r="J40" i="6"/>
  <c r="L40" i="6"/>
  <c r="C47" i="6"/>
  <c r="H40" i="6"/>
  <c r="L45" i="6"/>
  <c r="Q45" i="6"/>
  <c r="D45" i="6"/>
  <c r="J45" i="6"/>
  <c r="F45" i="6"/>
  <c r="H45" i="6"/>
  <c r="N45" i="6"/>
  <c r="P45" i="6"/>
  <c r="R47" i="6" l="1"/>
  <c r="K19" i="1"/>
  <c r="N21" i="1"/>
  <c r="K21" i="1"/>
  <c r="N20" i="1"/>
  <c r="K20" i="1"/>
  <c r="N15" i="1"/>
  <c r="K15" i="1"/>
  <c r="Q22" i="1"/>
  <c r="Q19" i="1"/>
  <c r="Q18" i="1"/>
  <c r="N18" i="1"/>
  <c r="Q17" i="1"/>
  <c r="N17" i="1"/>
  <c r="N24" i="1" s="1"/>
  <c r="H23" i="1"/>
  <c r="Q15" i="1"/>
  <c r="N59" i="6"/>
  <c r="L59" i="6"/>
  <c r="L51" i="6"/>
  <c r="D63" i="6"/>
  <c r="E63" i="6" s="1"/>
  <c r="H69" i="6"/>
  <c r="N69" i="6"/>
  <c r="D59" i="6"/>
  <c r="F55" i="6"/>
  <c r="G55" i="6" s="1"/>
  <c r="J65" i="6"/>
  <c r="N51" i="6"/>
  <c r="H53" i="6"/>
  <c r="L63" i="6"/>
  <c r="F51" i="6"/>
  <c r="J64" i="6"/>
  <c r="K64" i="6" s="1"/>
  <c r="L70" i="6"/>
  <c r="N70" i="6"/>
  <c r="L68" i="6"/>
  <c r="D51" i="6"/>
  <c r="E51" i="6" s="1"/>
  <c r="F66" i="6"/>
  <c r="G66" i="6" s="1"/>
  <c r="J70" i="6"/>
  <c r="L55" i="6"/>
  <c r="H66" i="6"/>
  <c r="D53" i="6"/>
  <c r="E53" i="6" s="1"/>
  <c r="J55" i="6"/>
  <c r="F56" i="6"/>
  <c r="G56" i="6" s="1"/>
  <c r="H63" i="6"/>
  <c r="J68" i="6"/>
  <c r="H54" i="6"/>
  <c r="F54" i="6"/>
  <c r="G54" i="6" s="1"/>
  <c r="H70" i="6"/>
  <c r="L69" i="6"/>
  <c r="N67" i="6"/>
  <c r="J66" i="6"/>
  <c r="J56" i="6"/>
  <c r="H52" i="6"/>
  <c r="L54" i="6"/>
  <c r="H65" i="6"/>
  <c r="D56" i="6"/>
  <c r="E56" i="6" s="1"/>
  <c r="D70" i="6"/>
  <c r="F69" i="6"/>
  <c r="G69" i="6" s="1"/>
  <c r="F64" i="6"/>
  <c r="G64" i="6" s="1"/>
  <c r="J69" i="6"/>
  <c r="N54" i="6"/>
  <c r="L56" i="6"/>
  <c r="D69" i="6"/>
  <c r="E69" i="6" s="1"/>
  <c r="D64" i="6"/>
  <c r="E64" i="6" s="1"/>
  <c r="L67" i="6"/>
  <c r="N64" i="6"/>
  <c r="H57" i="6"/>
  <c r="N63" i="6"/>
  <c r="L57" i="6"/>
  <c r="J52" i="6"/>
  <c r="J67" i="6"/>
  <c r="N55" i="6"/>
  <c r="L66" i="6"/>
  <c r="N65" i="6"/>
  <c r="J51" i="6"/>
  <c r="N52" i="6"/>
  <c r="N68" i="6"/>
  <c r="J57" i="6"/>
  <c r="J63" i="6"/>
  <c r="F63" i="6"/>
  <c r="G63" i="6" s="1"/>
  <c r="L52" i="6"/>
  <c r="J54" i="6"/>
  <c r="N66" i="6"/>
  <c r="F57" i="6"/>
  <c r="G57" i="6" s="1"/>
  <c r="F52" i="6"/>
  <c r="G52" i="6" s="1"/>
  <c r="F68" i="6"/>
  <c r="G68" i="6" s="1"/>
  <c r="H67" i="6"/>
  <c r="D55" i="6"/>
  <c r="E55" i="6" s="1"/>
  <c r="F59" i="6"/>
  <c r="J53" i="6"/>
  <c r="N53" i="6"/>
  <c r="D57" i="6"/>
  <c r="E57" i="6" s="1"/>
  <c r="L64" i="6"/>
  <c r="D65" i="6"/>
  <c r="E65" i="6" s="1"/>
  <c r="D66" i="6"/>
  <c r="E66" i="6" s="1"/>
  <c r="D68" i="6"/>
  <c r="E68" i="6" s="1"/>
  <c r="H59" i="6"/>
  <c r="N57" i="6"/>
  <c r="H64" i="6"/>
  <c r="I64" i="6" s="1"/>
  <c r="D52" i="6"/>
  <c r="E52" i="6" s="1"/>
  <c r="J59" i="6"/>
  <c r="H56" i="6"/>
  <c r="F67" i="6"/>
  <c r="G67" i="6" s="1"/>
  <c r="H55" i="6"/>
  <c r="F65" i="6"/>
  <c r="G65" i="6" s="1"/>
  <c r="L53" i="6"/>
  <c r="N56" i="6"/>
  <c r="D67" i="6"/>
  <c r="E67" i="6" s="1"/>
  <c r="L65" i="6"/>
  <c r="F53" i="6"/>
  <c r="G53" i="6" s="1"/>
  <c r="F70" i="6"/>
  <c r="D54" i="6"/>
  <c r="E54" i="6" s="1"/>
  <c r="H68" i="6"/>
  <c r="H51" i="6"/>
  <c r="N62" i="1"/>
  <c r="O55" i="1"/>
  <c r="O62" i="1" s="1"/>
  <c r="E62" i="1"/>
  <c r="F55" i="1"/>
  <c r="F62" i="1" s="1"/>
  <c r="C73" i="6"/>
  <c r="D47" i="6"/>
  <c r="P47" i="6"/>
  <c r="J47" i="6"/>
  <c r="N47" i="6"/>
  <c r="H47" i="6"/>
  <c r="Q47" i="6"/>
  <c r="F47" i="6"/>
  <c r="L47" i="6"/>
  <c r="T40" i="6" l="1"/>
  <c r="T5" i="6"/>
  <c r="T45" i="6"/>
  <c r="T38" i="6"/>
  <c r="T37" i="6"/>
  <c r="T36" i="6"/>
  <c r="T35" i="6"/>
  <c r="T34" i="6"/>
  <c r="T33" i="6"/>
  <c r="T32" i="6"/>
  <c r="T28" i="6"/>
  <c r="T27" i="6"/>
  <c r="T26" i="6"/>
  <c r="T25" i="6"/>
  <c r="T24" i="6"/>
  <c r="T23" i="6"/>
  <c r="T22" i="6"/>
  <c r="T21" i="6"/>
  <c r="T20" i="6"/>
  <c r="T19" i="6"/>
  <c r="T18" i="6"/>
  <c r="T17" i="6"/>
  <c r="T16" i="6"/>
  <c r="T15" i="6"/>
  <c r="T14" i="6"/>
  <c r="T12" i="6"/>
  <c r="T11" i="6"/>
  <c r="T10" i="6"/>
  <c r="T9" i="6"/>
  <c r="T8" i="6"/>
  <c r="T7" i="6"/>
  <c r="T6" i="6"/>
  <c r="T4" i="6"/>
  <c r="T47" i="6"/>
  <c r="T43" i="6"/>
  <c r="T39" i="6"/>
  <c r="R73" i="6"/>
  <c r="K24" i="1"/>
  <c r="K59" i="6"/>
  <c r="E59" i="6"/>
  <c r="M70" i="6"/>
  <c r="O70" i="6"/>
  <c r="K70" i="6"/>
  <c r="I70" i="6"/>
  <c r="E70" i="6"/>
  <c r="G70" i="6"/>
  <c r="Q23" i="1"/>
  <c r="R15" i="1" s="1"/>
  <c r="S15" i="1" s="1"/>
  <c r="O59" i="6"/>
  <c r="M59" i="6"/>
  <c r="G59" i="6"/>
  <c r="I59" i="6"/>
  <c r="T16" i="1"/>
  <c r="E47" i="6"/>
  <c r="D73" i="6"/>
  <c r="P73" i="6"/>
  <c r="T20" i="1"/>
  <c r="T18" i="1"/>
  <c r="K47" i="6"/>
  <c r="J73" i="6"/>
  <c r="T22" i="1"/>
  <c r="O47" i="6"/>
  <c r="N73" i="6"/>
  <c r="I47" i="6"/>
  <c r="T17" i="1"/>
  <c r="H73" i="6"/>
  <c r="T21" i="1"/>
  <c r="Q73" i="6"/>
  <c r="F73" i="6"/>
  <c r="G47" i="6"/>
  <c r="T15" i="1"/>
  <c r="M47" i="6"/>
  <c r="T19" i="1"/>
  <c r="L73" i="6"/>
  <c r="S47" i="6" l="1"/>
  <c r="S59" i="6"/>
  <c r="S70" i="6"/>
  <c r="E73" i="6"/>
  <c r="R22" i="1"/>
  <c r="S22" i="1" s="1"/>
  <c r="U22" i="1" s="1"/>
  <c r="R21" i="1"/>
  <c r="S21" i="1" s="1"/>
  <c r="U21" i="1" s="1"/>
  <c r="R20" i="1"/>
  <c r="S20" i="1" s="1"/>
  <c r="U20" i="1" s="1"/>
  <c r="R18" i="1"/>
  <c r="S18" i="1" s="1"/>
  <c r="U18" i="1" s="1"/>
  <c r="R16" i="1"/>
  <c r="S16" i="1" s="1"/>
  <c r="U16" i="1" s="1"/>
  <c r="R17" i="1"/>
  <c r="S17" i="1" s="1"/>
  <c r="U17" i="1" s="1"/>
  <c r="R19" i="1"/>
  <c r="S19" i="1" s="1"/>
  <c r="U19" i="1" s="1"/>
  <c r="U15" i="1"/>
  <c r="K73" i="6"/>
  <c r="O73" i="6"/>
  <c r="I73" i="6"/>
  <c r="G73" i="6"/>
  <c r="M73" i="6"/>
  <c r="S73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Harrie Boelens</author>
  </authors>
  <commentList>
    <comment ref="B64" authorId="0" shapeId="0" xr:uid="{6D2D8EAD-303F-0548-BC57-8E7E310C2833}">
      <text>
        <r>
          <rPr>
            <b/>
            <sz val="10"/>
            <color rgb="FF000000"/>
            <rFont val="Tahoma"/>
            <family val="2"/>
          </rPr>
          <t>Harrie Boelens: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Zit hier ook in 410601 jaarlijkse kosten HPS 18.800</t>
        </r>
      </text>
    </comment>
  </commentList>
</comments>
</file>

<file path=xl/sharedStrings.xml><?xml version="1.0" encoding="utf-8"?>
<sst xmlns="http://schemas.openxmlformats.org/spreadsheetml/2006/main" count="1389" uniqueCount="428">
  <si>
    <t>Premie opstalverzekering</t>
  </si>
  <si>
    <t>Premie glasverzekering</t>
  </si>
  <si>
    <t>Bankkosten</t>
  </si>
  <si>
    <t>Verenigingskosten</t>
  </si>
  <si>
    <t>Accountantskosten</t>
  </si>
  <si>
    <t>Opbrengsten</t>
  </si>
  <si>
    <t>Eigenaarslasten</t>
  </si>
  <si>
    <t>Servicekosten</t>
  </si>
  <si>
    <t>Kosten beschermd wonen</t>
  </si>
  <si>
    <t>Activiteitenbegeleiding</t>
  </si>
  <si>
    <t>Kosten levering diensten tussengebouw</t>
  </si>
  <si>
    <t>Onderhoudscontract liftinstallatie</t>
  </si>
  <si>
    <t>Onderhoud zonwering</t>
  </si>
  <si>
    <t>Totaal</t>
  </si>
  <si>
    <t>Volgens artikel 2 lid 3 breukdeel …/10.000</t>
  </si>
  <si>
    <t>Totaal servicekosten</t>
  </si>
  <si>
    <t>Verdeling pondsgewijs ../204</t>
  </si>
  <si>
    <t>46/10000</t>
  </si>
  <si>
    <t>29/10000</t>
  </si>
  <si>
    <t>75/10000</t>
  </si>
  <si>
    <t>Pondsgewijs</t>
  </si>
  <si>
    <t>Naam</t>
  </si>
  <si>
    <t>In bestuur</t>
  </si>
  <si>
    <t>Functies</t>
  </si>
  <si>
    <t>Eigendomsoverzicht</t>
  </si>
  <si>
    <t>Anoniem</t>
  </si>
  <si>
    <t>-</t>
  </si>
  <si>
    <t>52: Herman Gorterlaan 105</t>
  </si>
  <si>
    <t>28: Herman Gorterlaan 57</t>
  </si>
  <si>
    <t>189: Herman Gorterlaan 379</t>
  </si>
  <si>
    <t>61: Herman Gorterlaan 123</t>
  </si>
  <si>
    <t>11: Herman Gorterlaan 23</t>
  </si>
  <si>
    <t>204: Herman Gorterlaan 409</t>
  </si>
  <si>
    <t>174: Herman Gorterlaan 349</t>
  </si>
  <si>
    <t>46: Herman Gorterlaan 93</t>
  </si>
  <si>
    <t>47: Herman Gorterlaan 95</t>
  </si>
  <si>
    <t>207: Herman Gorterlaan 415</t>
  </si>
  <si>
    <t>172: Herman Gorterlaan 345</t>
  </si>
  <si>
    <t>71: Herman Gorterlaan 143</t>
  </si>
  <si>
    <t>103: Herman Gorterlaan 207</t>
  </si>
  <si>
    <t>182: Herman Gorterlaan 365</t>
  </si>
  <si>
    <t>183: Herman Gorterlaan 367</t>
  </si>
  <si>
    <t>152: Herman Gorterlaan 305</t>
  </si>
  <si>
    <t>102: Herman Gorterlaan 205</t>
  </si>
  <si>
    <t>88: Herman Gorterlaan 177</t>
  </si>
  <si>
    <t>38: Herman Gorterlaan 77</t>
  </si>
  <si>
    <t>77: Herman Gorterlaan 155</t>
  </si>
  <si>
    <t>190: Herman Gorterlaan 381</t>
  </si>
  <si>
    <t>45: Herman Gorterlaan 91</t>
  </si>
  <si>
    <t>127: Herman Gorterlaan 255</t>
  </si>
  <si>
    <t>151: Herman Gorterlaan 303</t>
  </si>
  <si>
    <t>210: Herman Gorterlaan 421</t>
  </si>
  <si>
    <t>74: Herman Gorterlaan 149</t>
  </si>
  <si>
    <t>51: Herman Gorterlaan 103</t>
  </si>
  <si>
    <t>205: Herman Gorterlaan 411</t>
  </si>
  <si>
    <t>133: Herman Gorterlaan 267</t>
  </si>
  <si>
    <t>4: Herman Gorterlaan 9</t>
  </si>
  <si>
    <t>27: Herman Gorterlaan 55</t>
  </si>
  <si>
    <t>143: Herman Gorterlaan 287</t>
  </si>
  <si>
    <t>111: Herman Gorterlaan 223</t>
  </si>
  <si>
    <t>49: Herman Gorterlaan 99</t>
  </si>
  <si>
    <t>12: Herman Gorterlaan 25</t>
  </si>
  <si>
    <t>153: Herman Gorterlaan 307</t>
  </si>
  <si>
    <t>196: Herman Gorterlaan 393</t>
  </si>
  <si>
    <t>95: Herman Gorterlaan 191</t>
  </si>
  <si>
    <t>42: Herman Gorterlaan 85</t>
  </si>
  <si>
    <t>167: Herman Gorterlaan 335</t>
  </si>
  <si>
    <t>195: Herman Gorterlaan 391</t>
  </si>
  <si>
    <t>201: Herman Gorterlaan 403</t>
  </si>
  <si>
    <t>131: Herman Gorterlaan 263</t>
  </si>
  <si>
    <t>132: Herman Gorterlaan 265</t>
  </si>
  <si>
    <t>164: Herman Gorterlaan 329</t>
  </si>
  <si>
    <t>55: Herman Gorterlaan 111</t>
  </si>
  <si>
    <t>155: Herman Gorterlaan 311</t>
  </si>
  <si>
    <t>169: Herman Gorterlaan 339</t>
  </si>
  <si>
    <t>85: Herman Gorterlaan 171</t>
  </si>
  <si>
    <t>198: Herman Gorterlaan 397</t>
  </si>
  <si>
    <t>176: Herman Gorterlaan 353</t>
  </si>
  <si>
    <t>135: Herman Gorterlaan 271</t>
  </si>
  <si>
    <t>34: Herman Gorterlaan 69</t>
  </si>
  <si>
    <t>97: Herman Gorterlaan 195</t>
  </si>
  <si>
    <t>98: Herman Gorterlaan 197</t>
  </si>
  <si>
    <t>72: Herman Gorterlaan 145</t>
  </si>
  <si>
    <t>19: Herman Gorterlaan 39</t>
  </si>
  <si>
    <t>140: Herman Gorterlaan 281</t>
  </si>
  <si>
    <t>141: Herman Gorterlaan 283</t>
  </si>
  <si>
    <t>113: Herman Gorterlaan 227</t>
  </si>
  <si>
    <t>37: Herman Gorterlaan 75</t>
  </si>
  <si>
    <t>159: Herman Gorterlaan 319</t>
  </si>
  <si>
    <t>112: Herman Gorterlaan 225</t>
  </si>
  <si>
    <t>114: Herman Gorterlaan 229</t>
  </si>
  <si>
    <t>115: Herman Gorterlaan 231</t>
  </si>
  <si>
    <t>123: Herman Gorterlaan 247</t>
  </si>
  <si>
    <t>124: Herman Gorterlaan 249</t>
  </si>
  <si>
    <t>187: Herman Gorterlaan 375</t>
  </si>
  <si>
    <t>170: Herman Gorterlaan 341</t>
  </si>
  <si>
    <t>40: Herman Gorterlaan 81</t>
  </si>
  <si>
    <t>199: Herman Gorterlaan 399</t>
  </si>
  <si>
    <t>208: Herman Gorterlaan 417</t>
  </si>
  <si>
    <t>209: Herman Gorterlaan 419</t>
  </si>
  <si>
    <t>21: Herman Gorterlaan 43</t>
  </si>
  <si>
    <t>147: Herman Gorterlaan 295</t>
  </si>
  <si>
    <t>181: Herman Gorterlaan 363</t>
  </si>
  <si>
    <t>184: Herman Gorterlaan 369</t>
  </si>
  <si>
    <t>219: Herman Gorterlaan 439</t>
  </si>
  <si>
    <t>139: Herman Gorterlaan 279</t>
  </si>
  <si>
    <t>14: Herman Gorterlaan 29</t>
  </si>
  <si>
    <t>117: Herman Gorterlaan 235</t>
  </si>
  <si>
    <t>57: Herman Gorterlaan 115</t>
  </si>
  <si>
    <t>108: Herman Gorterlaan 217</t>
  </si>
  <si>
    <t>134: Herman Gorterlaan 269</t>
  </si>
  <si>
    <t>138: Herman Gorterlaan 277</t>
  </si>
  <si>
    <t>16: Herman Gorterlaan 33</t>
  </si>
  <si>
    <t>50: Herman Gorterlaan 101</t>
  </si>
  <si>
    <t>1: Herman Gorterlaan 3</t>
  </si>
  <si>
    <t>82: Herman Gorterlaan 165</t>
  </si>
  <si>
    <t>156: Herman Gorterlaan 313</t>
  </si>
  <si>
    <t>68: Herman Gorterlaan 137</t>
  </si>
  <si>
    <t>84: Herman Gorterlaan 169</t>
  </si>
  <si>
    <t>41: Herman Gorterlaan 83</t>
  </si>
  <si>
    <t>144: Herman Gorterlaan 289</t>
  </si>
  <si>
    <t>26: Herman Gorterlaan 53</t>
  </si>
  <si>
    <t>96: Herman Gorterlaan 193</t>
  </si>
  <si>
    <t>23: Herman Gorterlaan 47</t>
  </si>
  <si>
    <t>75: Herman Gorterlaan 151</t>
  </si>
  <si>
    <t>65: Herman Gorterlaan 131</t>
  </si>
  <si>
    <t>76: Herman Gorterlaan 153</t>
  </si>
  <si>
    <t>145: Herman Gorterlaan 291</t>
  </si>
  <si>
    <t>154: Herman Gorterlaan 309</t>
  </si>
  <si>
    <t>3: Herman Gorterlaan 7</t>
  </si>
  <si>
    <t>146: Herman Gorterlaan 293</t>
  </si>
  <si>
    <t>106: Herman Gorterlaan 213</t>
  </si>
  <si>
    <t>86: Herman Gorterlaan 173</t>
  </si>
  <si>
    <t>206: Herman Gorterlaan 413</t>
  </si>
  <si>
    <t>165: Herman Gorterlaan 331</t>
  </si>
  <si>
    <t>80: Herman Gorterlaan 161</t>
  </si>
  <si>
    <t>2: Herman Gorterlaan 5</t>
  </si>
  <si>
    <t>48: Herman Gorterlaan 97</t>
  </si>
  <si>
    <t>118: Herman Gorterlaan 237</t>
  </si>
  <si>
    <t>100: Herman Gorterlaan 201</t>
  </si>
  <si>
    <t>62: Herman Gorterlaan 125</t>
  </si>
  <si>
    <t>213: Herman Gorterlaan 427</t>
  </si>
  <si>
    <t>Stichting Wooninc.</t>
  </si>
  <si>
    <t>6: Herman Gorterlaan 13</t>
  </si>
  <si>
    <t>7: Herman Gorterlaan 15</t>
  </si>
  <si>
    <t>8: Herman Gorterlaan 17</t>
  </si>
  <si>
    <t>9: Herman Gorterlaan 19</t>
  </si>
  <si>
    <t>10: Herman Gorterlaan 21</t>
  </si>
  <si>
    <t>13: Herman Gorterlaan 27</t>
  </si>
  <si>
    <t>15: Herman Gorterlaan 31</t>
  </si>
  <si>
    <t>17: Herman Gorterlaan 35</t>
  </si>
  <si>
    <t>18: Herman Gorterlaan 37</t>
  </si>
  <si>
    <t>22: Herman Gorterlaan 45</t>
  </si>
  <si>
    <t>24: Herman Gorterlaan 49</t>
  </si>
  <si>
    <t>25: Herman Gorterlaan 51</t>
  </si>
  <si>
    <t>29: Herman Gorterlaan 59</t>
  </si>
  <si>
    <t>30: Herman Gorterlaan 61</t>
  </si>
  <si>
    <t>31: Herman Gorterlaan 63</t>
  </si>
  <si>
    <t>32: Herman Gorterlaan 65</t>
  </si>
  <si>
    <t>35: Herman Gorterlaan 71</t>
  </si>
  <si>
    <t>36: Herman Gorterlaan 73</t>
  </si>
  <si>
    <t>39: Herman Gorterlaan 79</t>
  </si>
  <si>
    <t>43: Herman Gorterlaan 87</t>
  </si>
  <si>
    <t>44: Herman Gorterlaan 89</t>
  </si>
  <si>
    <t>53: Herman Gorterlaan 107</t>
  </si>
  <si>
    <t>54: Herman Gorterlaan 109</t>
  </si>
  <si>
    <t>56: Herman Gorterlaan 113</t>
  </si>
  <si>
    <t>58: Herman Gorterlaan 117</t>
  </si>
  <si>
    <t>59: Herman Gorterlaan 119</t>
  </si>
  <si>
    <t>60: Herman Gorterlaan 121</t>
  </si>
  <si>
    <t>63: Herman Gorterlaan 127</t>
  </si>
  <si>
    <t>64: Herman Gorterlaan 129</t>
  </si>
  <si>
    <t>67: Herman Gorterlaan 135</t>
  </si>
  <si>
    <t>69: Herman Gorterlaan 139</t>
  </si>
  <si>
    <t>70: Herman Gorterlaan 141</t>
  </si>
  <si>
    <t>73: Herman Gorterlaan 147</t>
  </si>
  <si>
    <t>79: Herman Gorterlaan 159</t>
  </si>
  <si>
    <t>81: Herman Gorterlaan 163</t>
  </si>
  <si>
    <t>83: Herman Gorterlaan 167</t>
  </si>
  <si>
    <t>89: Herman Gorterlaan 179</t>
  </si>
  <si>
    <t>90: Herman Gorterlaan 181</t>
  </si>
  <si>
    <t>91: Herman Gorterlaan 183</t>
  </si>
  <si>
    <t>93: Herman Gorterlaan 187</t>
  </si>
  <si>
    <t>94: Herman Gorterlaan 189</t>
  </si>
  <si>
    <t>105: Herman Gorterlaan 211</t>
  </si>
  <si>
    <t>107: Herman Gorterlaan 215</t>
  </si>
  <si>
    <t>109: Herman Gorterlaan 219</t>
  </si>
  <si>
    <t>110: Herman Gorterlaan 221</t>
  </si>
  <si>
    <t>116: Herman Gorterlaan 233</t>
  </si>
  <si>
    <t>126: Herman Gorterlaan 253</t>
  </si>
  <si>
    <t>128: Herman Gorterlaan 257</t>
  </si>
  <si>
    <t>129: Herman Gorterlaan 259</t>
  </si>
  <si>
    <t>136: Herman Gorterlaan 273</t>
  </si>
  <si>
    <t>137: Herman Gorterlaan 275</t>
  </si>
  <si>
    <t>148: Herman Gorterlaan 297</t>
  </si>
  <si>
    <t>149: Herman Gorterlaan 299</t>
  </si>
  <si>
    <t>150: Herman Gorterlaan 301</t>
  </si>
  <si>
    <t>160: Herman Gorterlaan 321</t>
  </si>
  <si>
    <t>161: Herman Gorterlaan 323</t>
  </si>
  <si>
    <t>162: Herman Gorterlaan 325</t>
  </si>
  <si>
    <t>166: Herman Gorterlaan 333</t>
  </si>
  <si>
    <t>168: Herman Gorterlaan 337</t>
  </si>
  <si>
    <t>171: Herman Gorterlaan 343</t>
  </si>
  <si>
    <t>173: Herman Gorterlaan 347</t>
  </si>
  <si>
    <t>175: Herman Gorterlaan 351</t>
  </si>
  <si>
    <t>179: Herman Gorterlaan 359</t>
  </si>
  <si>
    <t>185: Herman Gorterlaan 371</t>
  </si>
  <si>
    <t>188: Herman Gorterlaan 377</t>
  </si>
  <si>
    <t>191: Herman Gorterlaan 383</t>
  </si>
  <si>
    <t>192: Herman Gorterlaan 385</t>
  </si>
  <si>
    <t>193: Herman Gorterlaan 387</t>
  </si>
  <si>
    <t>194: Herman Gorterlaan 389</t>
  </si>
  <si>
    <t>200: Herman Gorterlaan 401</t>
  </si>
  <si>
    <t>202: Herman Gorterlaan 405</t>
  </si>
  <si>
    <t>203: Herman Gorterlaan 407</t>
  </si>
  <si>
    <t>211: Herman Gorterlaan 423</t>
  </si>
  <si>
    <t>212: Herman Gorterlaan 425</t>
  </si>
  <si>
    <t>214: Herman Gorterlaan 429</t>
  </si>
  <si>
    <t>215: Herman Gorterlaan 431</t>
  </si>
  <si>
    <t>216: Herman Gorterlaan 433</t>
  </si>
  <si>
    <t>217: Herman Gorterlaan 435</t>
  </si>
  <si>
    <t>218: Herman Gorterlaan 437</t>
  </si>
  <si>
    <t>33: Herman Gorterlaan 67</t>
  </si>
  <si>
    <t>101: Herman Gorterlaan 203</t>
  </si>
  <si>
    <t>186: Herman Gorterlaan 373</t>
  </si>
  <si>
    <t>163: Herman Gorterlaan 327</t>
  </si>
  <si>
    <t>104: Herman Gorterlaan 209</t>
  </si>
  <si>
    <t>119: Herman Gorterlaan 239</t>
  </si>
  <si>
    <t>78: Herman Gorterlaan 157</t>
  </si>
  <si>
    <t>125: Herman Gorterlaan 251</t>
  </si>
  <si>
    <t>178: Herman Gorterlaan 357</t>
  </si>
  <si>
    <t>5: Herman Gorterlaan 11</t>
  </si>
  <si>
    <t>197: Herman Gorterlaan 395</t>
  </si>
  <si>
    <t>99: Herman Gorterlaan 199</t>
  </si>
  <si>
    <t>120: Herman Gorterlaan 241</t>
  </si>
  <si>
    <t>121: Herman Gorterlaan 243</t>
  </si>
  <si>
    <t>177: Herman Gorterlaan 355</t>
  </si>
  <si>
    <t>180: Herman Gorterlaan 361</t>
  </si>
  <si>
    <t>66: Herman Gorterlaan 133</t>
  </si>
  <si>
    <t>122: Herman Gorterlaan 245</t>
  </si>
  <si>
    <t>130: Herman Gorterlaan 261</t>
  </si>
  <si>
    <t>20: Herman Gorterlaan 41</t>
  </si>
  <si>
    <t>142: Herman Gorterlaan 285</t>
  </si>
  <si>
    <t>92: Herman Gorterlaan 185</t>
  </si>
  <si>
    <t>87: Herman Gorterlaan 175</t>
  </si>
  <si>
    <t>157: Herman Gorterlaan 315</t>
  </si>
  <si>
    <t>158: Herman Gorterlaan 317</t>
  </si>
  <si>
    <t xml:space="preserve"> Herman Gorterlaan</t>
  </si>
  <si>
    <t>Nr</t>
  </si>
  <si>
    <t>Huisnr</t>
  </si>
  <si>
    <t>Appartementen volgens splitsing</t>
  </si>
  <si>
    <t>logeerkamers volgens splitsing</t>
  </si>
  <si>
    <t>Totaal appartementen</t>
  </si>
  <si>
    <t>Logeerkamer</t>
  </si>
  <si>
    <t>Totaal appartementen volgens splitsing</t>
  </si>
  <si>
    <t>samengestelde appartementen A/D</t>
  </si>
  <si>
    <t>Straat</t>
  </si>
  <si>
    <t>Onderhoud / storingen elektrische deur</t>
  </si>
  <si>
    <t>Onderhoudscontract elektrische deur</t>
  </si>
  <si>
    <t>Onderhoudscontract bliksemafleidingsinstallatie</t>
  </si>
  <si>
    <t>Dagelijks onderhoud</t>
  </si>
  <si>
    <t>Energiekosten gasverbruik</t>
  </si>
  <si>
    <t>Legionellabeheer</t>
  </si>
  <si>
    <t>Honorarium technisch beheerder</t>
  </si>
  <si>
    <t>Honorarium administratief beheerder</t>
  </si>
  <si>
    <t>Onderhoudscontract hydrofoor</t>
  </si>
  <si>
    <t>Onderhoudskosten E-installatie stelpost</t>
  </si>
  <si>
    <t>Declaratiekosten bestuursleden</t>
  </si>
  <si>
    <t>A</t>
  </si>
  <si>
    <t>Opbrengst wasssen</t>
  </si>
  <si>
    <t>Opbrengst logeerkamers</t>
  </si>
  <si>
    <t>Totaal opbrengsten</t>
  </si>
  <si>
    <t>Glasbewassing</t>
  </si>
  <si>
    <t>Bijdrage activiteitencommissie VvE Kortonjo</t>
  </si>
  <si>
    <t>Schoonmaak tussengebouw</t>
  </si>
  <si>
    <t>Ongediertebestrijding</t>
  </si>
  <si>
    <t>B</t>
  </si>
  <si>
    <t>C</t>
  </si>
  <si>
    <t>Medewerker Praethuys</t>
  </si>
  <si>
    <t>Totaal kosten beschermd wonen</t>
  </si>
  <si>
    <t>A/D</t>
  </si>
  <si>
    <t>D</t>
  </si>
  <si>
    <t>Per maand 
A/D</t>
  </si>
  <si>
    <t>Per maand 
A</t>
  </si>
  <si>
    <t>Per maand 
B</t>
  </si>
  <si>
    <t>Per maand 
C</t>
  </si>
  <si>
    <t>Per maand 
D</t>
  </si>
  <si>
    <t>F</t>
  </si>
  <si>
    <t>Per maand 
F</t>
  </si>
  <si>
    <t>Type</t>
  </si>
  <si>
    <t>NR.</t>
  </si>
  <si>
    <t>Verdeelsleutel</t>
  </si>
  <si>
    <t>E1</t>
  </si>
  <si>
    <t>E2</t>
  </si>
  <si>
    <t>Type E1</t>
  </si>
  <si>
    <t>Type E2</t>
  </si>
  <si>
    <t>Dubbel A/D</t>
  </si>
  <si>
    <t>Totaal pondsgewijs</t>
  </si>
  <si>
    <t>E1/E2</t>
  </si>
  <si>
    <t>Premie wettelijke aansprakelijkheid</t>
  </si>
  <si>
    <t>Premie bestuurdersaansprakelijkheid</t>
  </si>
  <si>
    <t>Overeenkomst juridische dienstverlening</t>
  </si>
  <si>
    <t xml:space="preserve">Onderhoudscontract E-installatie stelpost (noodverlichting + NSA) </t>
  </si>
  <si>
    <t>Onderhoud storingen hydrofoor</t>
  </si>
  <si>
    <t>Onderhoud / storingen liftinstallatie</t>
  </si>
  <si>
    <t>Energiekosten elektraverbruik</t>
  </si>
  <si>
    <t>Waterverbruik gemeenschappelijk en woningen</t>
  </si>
  <si>
    <t>Antennevergoeding</t>
  </si>
  <si>
    <t>Rente</t>
  </si>
  <si>
    <t xml:space="preserve">Totaal kosten </t>
  </si>
  <si>
    <t>Bijdrage hoofdsplitsing</t>
  </si>
  <si>
    <t>Onderhoud groenvoorziening</t>
  </si>
  <si>
    <t>Kosten huismeester</t>
  </si>
  <si>
    <t>Schoonmaakcontract algemene ruimten</t>
  </si>
  <si>
    <t>Voorschotbijdrage = Totaal eigenaarslaten - algemeen breukdeel /10.000</t>
  </si>
  <si>
    <t>Begroting
Type C</t>
  </si>
  <si>
    <t>Begroting
Type B</t>
  </si>
  <si>
    <t>Begroting
Type (A/D)</t>
  </si>
  <si>
    <t>Begroting
Type A</t>
  </si>
  <si>
    <t>Begroting
Type D</t>
  </si>
  <si>
    <t>Begroting
Type F</t>
  </si>
  <si>
    <t>Logeerkamers volgens splitsing</t>
  </si>
  <si>
    <t>Samengesteld appartement</t>
  </si>
  <si>
    <t>21180 - Aanvullende vergaderstukken vergadering 1 oktober 2021.pdf</t>
  </si>
  <si>
    <t>betalen geen servicekosten en geen kosten voor beschermd wonen
Voor toelichting zie document: 21180 - Aanvullende vergaderstukken vergadering 1 oktober 2021.pdf</t>
  </si>
  <si>
    <t>Opstal en WA verzekering 1-1-2022</t>
  </si>
  <si>
    <t>Document: 21180-Opstal en WA verzekering Kok - Polis 1-5-2022.pdf</t>
  </si>
  <si>
    <t>Aantal stemmen</t>
  </si>
  <si>
    <t>Meerderheid 
/2+1</t>
  </si>
  <si>
    <t>Stemmen</t>
  </si>
  <si>
    <t>Percentage
opkomst</t>
  </si>
  <si>
    <t>Wooninc</t>
  </si>
  <si>
    <t>In een vergadering, waarin minder dan de helft (209/2=104,5) van het in artikel 34 tweede lid bedoelde totaal aantal stemmen kan worden uitgebracht, kan geen geldig besluit worden genomen, ……….</t>
  </si>
  <si>
    <t>Kan op grond van het in de vorige zin bepaalde geen geldig besluit worden genomen, dan zal een nieuwe vergadering worden uitgeschreven. Artikel 38 zesde lid is van overeenkomstige toepassing.</t>
  </si>
  <si>
    <t>Twee derde</t>
  </si>
  <si>
    <t>Onderhoud dakveiligheid</t>
  </si>
  <si>
    <t>Tussen de 105 en 155 stemmen heeft Wooninc altijd een meerderheid</t>
  </si>
  <si>
    <t>Opstal en WA verzekering 1-1-2023</t>
  </si>
  <si>
    <t>Document: 21180-Meerkeuze polis CB incl. opstal-en-WA - polis 2023.pdf</t>
  </si>
  <si>
    <t xml:space="preserve">Onderhoudcontract droge blusleiding. </t>
  </si>
  <si>
    <t>Begroting Service kosten [Voorschotbijdrage]
Aangepaste begroting</t>
  </si>
  <si>
    <t>21180 - Meerkeuze polis CB incl. opstal-eb-wa-ongevallen - Polisaanhangsel 2025 nav hertaxatie</t>
  </si>
  <si>
    <t>Verzekerd bedrag</t>
  </si>
  <si>
    <t>Type
appartement</t>
  </si>
  <si>
    <t>Verdeelsleutel / aandeel in de splitsing</t>
  </si>
  <si>
    <t>Aantal
apprtementen</t>
  </si>
  <si>
    <t>Totalen per type
appartement</t>
  </si>
  <si>
    <t>AD</t>
  </si>
  <si>
    <t>Percentage
van totaal</t>
  </si>
  <si>
    <t>m² per stuk</t>
  </si>
  <si>
    <t>Totaal m²</t>
  </si>
  <si>
    <t>Deze snap ik niet</t>
  </si>
  <si>
    <t>13e etage</t>
  </si>
  <si>
    <t>Geen terras</t>
  </si>
  <si>
    <t>Begroting 2025
per jaar</t>
  </si>
  <si>
    <t>Verschil 
per jaar</t>
  </si>
  <si>
    <t>Totaal
Verdeelbedrag</t>
  </si>
  <si>
    <t>Bedrag per app.
per m² perjaar</t>
  </si>
  <si>
    <t>Onderhoudscontract W-installatie stelpost (CV-installatie)</t>
  </si>
  <si>
    <t>Onderhoud W-installatie stelpost (CV-Installatie)</t>
  </si>
  <si>
    <t>Reservering groot onderhoud (dotatie)</t>
  </si>
  <si>
    <t>93/95</t>
  </si>
  <si>
    <t>195/197</t>
  </si>
  <si>
    <t>229/231</t>
  </si>
  <si>
    <t>263/265</t>
  </si>
  <si>
    <t>247/249</t>
  </si>
  <si>
    <t>281/283</t>
  </si>
  <si>
    <t>365/367</t>
  </si>
  <si>
    <t>417/419</t>
  </si>
  <si>
    <t>ramen</t>
  </si>
  <si>
    <t>totaal</t>
  </si>
  <si>
    <t>Geen radiaor</t>
  </si>
  <si>
    <t>Radiatoren algemene ruimtes</t>
  </si>
  <si>
    <t>13 etage (Boeken)</t>
  </si>
  <si>
    <t>Aantal</t>
  </si>
  <si>
    <t>Beganegrond</t>
  </si>
  <si>
    <t>Badkamers</t>
  </si>
  <si>
    <t>(Slaap)kamer</t>
  </si>
  <si>
    <t>Trappenhuis 1/tm 12</t>
  </si>
  <si>
    <t>Oud papier</t>
  </si>
  <si>
    <t>Huismeester</t>
  </si>
  <si>
    <t>Fietsenstalling 1</t>
  </si>
  <si>
    <t>Fietsenstalling 2</t>
  </si>
  <si>
    <t>Fietsenstalling 3</t>
  </si>
  <si>
    <t>Vergader- hobbyruimte</t>
  </si>
  <si>
    <t>13 etage hal</t>
  </si>
  <si>
    <t>383/385</t>
  </si>
  <si>
    <t>315/317</t>
  </si>
  <si>
    <t>Zonder knop</t>
  </si>
  <si>
    <t>wordt geiinventariseerd</t>
  </si>
  <si>
    <t>zonder knop</t>
  </si>
  <si>
    <t>Met knop</t>
  </si>
  <si>
    <t>bad met knop</t>
  </si>
  <si>
    <t>bad zonder knop</t>
  </si>
  <si>
    <t>Aantal
app.</t>
  </si>
  <si>
    <t>Badkamer radiator</t>
  </si>
  <si>
    <r>
      <rPr>
        <sz val="12"/>
        <color theme="1"/>
        <rFont val="Calibri"/>
        <family val="2"/>
        <scheme val="minor"/>
      </rPr>
      <t xml:space="preserve">Badkamer radiator </t>
    </r>
    <r>
      <rPr>
        <b/>
        <sz val="12"/>
        <color theme="1"/>
        <rFont val="Calibri"/>
        <family val="2"/>
        <scheme val="minor"/>
      </rPr>
      <t>zonder knop</t>
    </r>
  </si>
  <si>
    <r>
      <rPr>
        <sz val="12"/>
        <color theme="1"/>
        <rFont val="Calibri"/>
        <family val="2"/>
        <scheme val="minor"/>
      </rPr>
      <t>Totaal aantal 
badkamer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radiators</t>
    </r>
    <r>
      <rPr>
        <b/>
        <sz val="12"/>
        <color theme="1"/>
        <rFont val="Calibri"/>
        <family val="2"/>
        <scheme val="minor"/>
      </rPr>
      <t xml:space="preserve"> 
zonder knop</t>
    </r>
  </si>
  <si>
    <r>
      <rPr>
        <sz val="12"/>
        <color theme="1"/>
        <rFont val="Calibri"/>
        <family val="2"/>
        <scheme val="minor"/>
      </rPr>
      <t>Totaal aantal badkamer radiators</t>
    </r>
    <r>
      <rPr>
        <b/>
        <sz val="12"/>
        <color theme="1"/>
        <rFont val="Calibri"/>
        <family val="2"/>
        <scheme val="minor"/>
      </rPr>
      <t xml:space="preserve"> 
met knop</t>
    </r>
  </si>
  <si>
    <r>
      <rPr>
        <sz val="12"/>
        <color theme="1"/>
        <rFont val="Calibri"/>
        <family val="2"/>
        <scheme val="minor"/>
      </rPr>
      <t xml:space="preserve">Aantal radiators onder ramen 
</t>
    </r>
    <r>
      <rPr>
        <b/>
        <sz val="12"/>
        <color theme="1"/>
        <rFont val="Calibri"/>
        <family val="2"/>
        <scheme val="minor"/>
      </rPr>
      <t>met knop</t>
    </r>
  </si>
  <si>
    <r>
      <rPr>
        <sz val="12"/>
        <color theme="1"/>
        <rFont val="Calibri"/>
        <family val="2"/>
        <scheme val="minor"/>
      </rPr>
      <t>Totaal radiators</t>
    </r>
    <r>
      <rPr>
        <b/>
        <sz val="12"/>
        <color theme="1"/>
        <rFont val="Calibri"/>
        <family val="2"/>
        <scheme val="minor"/>
      </rPr>
      <t xml:space="preserve"> met knop</t>
    </r>
  </si>
  <si>
    <t>Kolom1</t>
  </si>
  <si>
    <t>1 verwarming kan niet gebruikt worden omdat deze lekt</t>
  </si>
  <si>
    <t>Berkvens</t>
  </si>
  <si>
    <t>c de jong-vles</t>
  </si>
  <si>
    <t>GL</t>
  </si>
  <si>
    <t>Kolom2</t>
  </si>
  <si>
    <t>Rechts</t>
  </si>
  <si>
    <t>?</t>
  </si>
  <si>
    <t>Clememt de Laat</t>
  </si>
  <si>
    <t>Hegener</t>
  </si>
  <si>
    <t>Mengelers</t>
  </si>
  <si>
    <t>Boelens</t>
  </si>
  <si>
    <t>Ros</t>
  </si>
  <si>
    <t>Wooninq</t>
  </si>
  <si>
    <t>Netty vd Boogaart</t>
  </si>
  <si>
    <t>Totaal
Aangepaste Begroting-2026</t>
  </si>
  <si>
    <t>Premie ongevallenverzekering</t>
  </si>
  <si>
    <t>kosen brandmeldinstallatie</t>
  </si>
  <si>
    <t>Onderhoud bliksemafleidingsinstallatie</t>
  </si>
  <si>
    <t>Serevicekosten 2025</t>
  </si>
  <si>
    <t>Percentage
Totaal
Kosten</t>
  </si>
  <si>
    <t>Percentage
t.o.v. rubriek</t>
  </si>
  <si>
    <t>Totaal service kosten 2026</t>
  </si>
  <si>
    <t>Totaal  Nuts in rubriek D</t>
  </si>
  <si>
    <t>Calamiteitenzorg (zorgkastje)</t>
  </si>
  <si>
    <t>Bedrijfs Hulp Verlening (BHV kosten)</t>
  </si>
  <si>
    <t>Onderhoud alarmapparatuur (zorgalarmering) BHV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</si>
</sst>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_([$€-2]\ * #,##0.00_);_([$€-2]\ * \(#,##0.00\);_([$€-2]\ * &quot;-&quot;??_);_(@_)"/>
    <numFmt numFmtId="165" formatCode="0.0000"/>
  </numFmts>
  <fonts count="19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3"/>
      <color rgb="FF000000"/>
      <name val="Inherit"/>
    </font>
    <font>
      <sz val="13"/>
      <color rgb="FF000000"/>
      <name val="Arial"/>
      <family val="2"/>
    </font>
    <font>
      <b/>
      <sz val="13"/>
      <color rgb="FF000000"/>
      <name val="Arial"/>
      <family val="2"/>
    </font>
    <font>
      <sz val="13"/>
      <color rgb="FFFF0000"/>
      <name val="Arial"/>
      <family val="2"/>
    </font>
    <font>
      <sz val="9"/>
      <color rgb="FF333333"/>
      <name val="Helvetica"/>
      <family val="2"/>
    </font>
    <font>
      <b/>
      <sz val="12"/>
      <color rgb="FFFF0000"/>
      <name val="Calibri"/>
      <family val="2"/>
      <scheme val="minor"/>
    </font>
    <font>
      <sz val="12"/>
      <color theme="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ppleSystemUIFont"/>
    </font>
    <font>
      <b/>
      <sz val="12"/>
      <color rgb="FFFFFFFF"/>
      <name val="Calibri"/>
      <family val="2"/>
      <scheme val="minor"/>
    </font>
    <font>
      <sz val="12"/>
      <color rgb="FFFFFFFF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122">
    <xf numFmtId="0" fontId="0" fillId="0" borderId="0" xfId="0"/>
    <xf numFmtId="0" fontId="1" fillId="0" borderId="0" xfId="0" applyFont="1"/>
    <xf numFmtId="164" fontId="0" fillId="0" borderId="0" xfId="0" applyNumberFormat="1"/>
    <xf numFmtId="164" fontId="1" fillId="0" borderId="0" xfId="0" applyNumberFormat="1" applyFont="1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horizontal="left"/>
    </xf>
    <xf numFmtId="0" fontId="0" fillId="2" borderId="0" xfId="0" applyFill="1"/>
    <xf numFmtId="0" fontId="0" fillId="0" borderId="0" xfId="0" applyAlignment="1">
      <alignment wrapText="1"/>
    </xf>
    <xf numFmtId="0" fontId="3" fillId="0" borderId="0" xfId="0" applyFont="1"/>
    <xf numFmtId="0" fontId="6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5" fontId="1" fillId="0" borderId="0" xfId="0" applyNumberFormat="1" applyFont="1" applyAlignment="1">
      <alignment horizontal="left"/>
    </xf>
    <xf numFmtId="0" fontId="7" fillId="0" borderId="0" xfId="0" applyFont="1"/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" xfId="0" applyBorder="1"/>
    <xf numFmtId="0" fontId="0" fillId="0" borderId="5" xfId="0" applyBorder="1"/>
    <xf numFmtId="164" fontId="0" fillId="0" borderId="4" xfId="0" applyNumberFormat="1" applyBorder="1"/>
    <xf numFmtId="164" fontId="1" fillId="0" borderId="4" xfId="0" applyNumberFormat="1" applyFont="1" applyBorder="1"/>
    <xf numFmtId="164" fontId="1" fillId="0" borderId="5" xfId="0" applyNumberFormat="1" applyFont="1" applyBorder="1"/>
    <xf numFmtId="164" fontId="0" fillId="0" borderId="5" xfId="0" applyNumberFormat="1" applyBorder="1"/>
    <xf numFmtId="0" fontId="1" fillId="0" borderId="4" xfId="0" applyFont="1" applyBorder="1"/>
    <xf numFmtId="0" fontId="1" fillId="0" borderId="5" xfId="0" applyFont="1" applyBorder="1"/>
    <xf numFmtId="164" fontId="1" fillId="0" borderId="7" xfId="0" applyNumberFormat="1" applyFont="1" applyBorder="1"/>
    <xf numFmtId="164" fontId="1" fillId="0" borderId="6" xfId="0" applyNumberFormat="1" applyFont="1" applyBorder="1"/>
    <xf numFmtId="0" fontId="0" fillId="0" borderId="0" xfId="0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8" fillId="0" borderId="0" xfId="0" applyFont="1"/>
    <xf numFmtId="0" fontId="0" fillId="0" borderId="2" xfId="0" applyBorder="1"/>
    <xf numFmtId="0" fontId="0" fillId="0" borderId="8" xfId="0" applyBorder="1"/>
    <xf numFmtId="0" fontId="0" fillId="0" borderId="10" xfId="0" applyBorder="1"/>
    <xf numFmtId="0" fontId="1" fillId="0" borderId="11" xfId="0" applyFont="1" applyBorder="1"/>
    <xf numFmtId="0" fontId="0" fillId="0" borderId="0" xfId="0" applyAlignment="1">
      <alignment vertical="top" wrapText="1"/>
    </xf>
    <xf numFmtId="0" fontId="0" fillId="0" borderId="12" xfId="0" applyBorder="1"/>
    <xf numFmtId="0" fontId="0" fillId="0" borderId="13" xfId="0" applyBorder="1"/>
    <xf numFmtId="0" fontId="0" fillId="0" borderId="11" xfId="0" applyBorder="1"/>
    <xf numFmtId="164" fontId="0" fillId="0" borderId="11" xfId="0" applyNumberFormat="1" applyBorder="1"/>
    <xf numFmtId="0" fontId="0" fillId="0" borderId="1" xfId="0" applyBorder="1"/>
    <xf numFmtId="0" fontId="9" fillId="0" borderId="13" xfId="0" applyFont="1" applyBorder="1"/>
    <xf numFmtId="0" fontId="1" fillId="0" borderId="8" xfId="0" applyFont="1" applyBorder="1" applyAlignment="1">
      <alignment horizontal="left" vertical="top" wrapText="1"/>
    </xf>
    <xf numFmtId="164" fontId="1" fillId="0" borderId="9" xfId="0" applyNumberFormat="1" applyFont="1" applyBorder="1"/>
    <xf numFmtId="0" fontId="4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5" fillId="2" borderId="0" xfId="0" applyFont="1" applyFill="1" applyAlignment="1">
      <alignment vertical="center"/>
    </xf>
    <xf numFmtId="3" fontId="1" fillId="0" borderId="11" xfId="0" applyNumberFormat="1" applyFont="1" applyBorder="1"/>
    <xf numFmtId="164" fontId="1" fillId="3" borderId="0" xfId="0" applyNumberFormat="1" applyFont="1" applyFill="1"/>
    <xf numFmtId="164" fontId="0" fillId="0" borderId="0" xfId="0" applyNumberFormat="1" applyAlignment="1">
      <alignment vertical="center"/>
    </xf>
    <xf numFmtId="0" fontId="1" fillId="0" borderId="11" xfId="0" applyFont="1" applyBorder="1" applyAlignment="1">
      <alignment wrapText="1"/>
    </xf>
    <xf numFmtId="164" fontId="0" fillId="3" borderId="14" xfId="0" applyNumberFormat="1" applyFill="1" applyBorder="1"/>
    <xf numFmtId="164" fontId="0" fillId="0" borderId="10" xfId="0" applyNumberFormat="1" applyBorder="1"/>
    <xf numFmtId="0" fontId="0" fillId="0" borderId="14" xfId="0" applyBorder="1"/>
    <xf numFmtId="0" fontId="0" fillId="0" borderId="11" xfId="0" applyBorder="1" applyAlignment="1">
      <alignment wrapText="1"/>
    </xf>
    <xf numFmtId="0" fontId="0" fillId="0" borderId="8" xfId="0" applyBorder="1" applyAlignment="1">
      <alignment wrapText="1"/>
    </xf>
    <xf numFmtId="164" fontId="0" fillId="0" borderId="8" xfId="0" applyNumberFormat="1" applyBorder="1"/>
    <xf numFmtId="9" fontId="0" fillId="0" borderId="0" xfId="0" applyNumberFormat="1"/>
    <xf numFmtId="10" fontId="0" fillId="0" borderId="0" xfId="1" applyNumberFormat="1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2" fillId="0" borderId="0" xfId="0" applyFont="1" applyAlignment="1">
      <alignment vertical="center"/>
    </xf>
    <xf numFmtId="10" fontId="2" fillId="0" borderId="0" xfId="1" applyNumberFormat="1" applyFont="1"/>
    <xf numFmtId="1" fontId="0" fillId="0" borderId="0" xfId="0" applyNumberFormat="1"/>
    <xf numFmtId="10" fontId="1" fillId="0" borderId="0" xfId="1" applyNumberFormat="1" applyFont="1"/>
    <xf numFmtId="0" fontId="1" fillId="0" borderId="10" xfId="0" applyFont="1" applyBorder="1" applyAlignment="1">
      <alignment wrapText="1"/>
    </xf>
    <xf numFmtId="164" fontId="0" fillId="0" borderId="10" xfId="0" applyNumberFormat="1" applyBorder="1" applyAlignment="1">
      <alignment wrapText="1"/>
    </xf>
    <xf numFmtId="0" fontId="0" fillId="0" borderId="14" xfId="0" applyBorder="1" applyAlignment="1">
      <alignment wrapText="1"/>
    </xf>
    <xf numFmtId="9" fontId="0" fillId="0" borderId="0" xfId="1" applyFont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13" fillId="0" borderId="0" xfId="0" applyFont="1" applyAlignment="1">
      <alignment wrapText="1"/>
    </xf>
    <xf numFmtId="0" fontId="14" fillId="0" borderId="0" xfId="0" applyFont="1"/>
    <xf numFmtId="44" fontId="14" fillId="0" borderId="0" xfId="0" applyNumberFormat="1" applyFont="1" applyAlignment="1">
      <alignment horizontal="left"/>
    </xf>
    <xf numFmtId="44" fontId="14" fillId="0" borderId="0" xfId="2" applyFont="1"/>
    <xf numFmtId="44" fontId="14" fillId="0" borderId="0" xfId="0" applyNumberFormat="1" applyFont="1"/>
    <xf numFmtId="0" fontId="13" fillId="0" borderId="0" xfId="0" applyFont="1"/>
    <xf numFmtId="0" fontId="1" fillId="0" borderId="15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1" fillId="0" borderId="15" xfId="0" applyFon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6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20" xfId="0" applyBorder="1"/>
    <xf numFmtId="0" fontId="0" fillId="0" borderId="21" xfId="0" applyBorder="1"/>
    <xf numFmtId="0" fontId="1" fillId="0" borderId="20" xfId="0" applyFont="1" applyBorder="1" applyAlignment="1">
      <alignment wrapText="1"/>
    </xf>
    <xf numFmtId="164" fontId="16" fillId="0" borderId="0" xfId="0" applyNumberFormat="1" applyFont="1"/>
    <xf numFmtId="9" fontId="0" fillId="0" borderId="0" xfId="1" applyFont="1"/>
    <xf numFmtId="0" fontId="0" fillId="0" borderId="0" xfId="0" applyAlignment="1">
      <alignment vertical="center" wrapText="1"/>
    </xf>
    <xf numFmtId="9" fontId="1" fillId="0" borderId="0" xfId="1" applyFont="1" applyBorder="1"/>
    <xf numFmtId="10" fontId="1" fillId="0" borderId="0" xfId="0" applyNumberFormat="1" applyFont="1"/>
    <xf numFmtId="10" fontId="16" fillId="0" borderId="0" xfId="1" applyNumberFormat="1" applyFont="1"/>
    <xf numFmtId="0" fontId="1" fillId="4" borderId="0" xfId="0" applyFont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1" fillId="0" borderId="0" xfId="0" applyFont="1" applyAlignment="1">
      <alignment horizontal="center"/>
    </xf>
    <xf numFmtId="0" fontId="10" fillId="0" borderId="9" xfId="0" applyFont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9" xfId="0" applyFont="1" applyBorder="1" applyAlignment="1">
      <alignment vertical="top" wrapText="1"/>
    </xf>
    <xf numFmtId="0" fontId="0" fillId="0" borderId="9" xfId="0" applyBorder="1" applyAlignment="1">
      <alignment vertical="top"/>
    </xf>
    <xf numFmtId="0" fontId="0" fillId="0" borderId="0" xfId="0" applyAlignment="1">
      <alignment wrapText="1"/>
    </xf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4" fillId="0" borderId="0" xfId="0" applyFont="1" applyAlignment="1">
      <alignment horizontal="left" vertical="center"/>
    </xf>
  </cellXfs>
  <cellStyles count="3">
    <cellStyle name="Procent" xfId="1" builtinId="5"/>
    <cellStyle name="Standaard" xfId="0" builtinId="0"/>
    <cellStyle name="Valuta" xfId="2" builtinId="4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161636</xdr:rowOff>
    </xdr:from>
    <xdr:to>
      <xdr:col>7</xdr:col>
      <xdr:colOff>561503</xdr:colOff>
      <xdr:row>45</xdr:row>
      <xdr:rowOff>53088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7ED2858-0622-645E-D78B-8E5348C9D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527636"/>
          <a:ext cx="7569594" cy="34474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</xdr:row>
      <xdr:rowOff>46182</xdr:rowOff>
    </xdr:from>
    <xdr:to>
      <xdr:col>6</xdr:col>
      <xdr:colOff>184727</xdr:colOff>
      <xdr:row>72</xdr:row>
      <xdr:rowOff>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9E9EC24-6789-BD4E-8B1F-F845AC074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3912273"/>
          <a:ext cx="6361545" cy="161636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8</xdr:col>
      <xdr:colOff>453163</xdr:colOff>
      <xdr:row>78</xdr:row>
      <xdr:rowOff>150091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E6B9209-4F4C-5342-A6A3-B0A4B973F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4801273"/>
          <a:ext cx="8096254" cy="981363"/>
        </a:xfrm>
        <a:prstGeom prst="rect">
          <a:avLst/>
        </a:prstGeom>
      </xdr:spPr>
    </xdr:pic>
    <xdr:clientData/>
  </xdr:twoCellAnchor>
  <xdr:twoCellAnchor editAs="oneCell">
    <xdr:from>
      <xdr:col>8</xdr:col>
      <xdr:colOff>785091</xdr:colOff>
      <xdr:row>64</xdr:row>
      <xdr:rowOff>92363</xdr:rowOff>
    </xdr:from>
    <xdr:to>
      <xdr:col>13</xdr:col>
      <xdr:colOff>380000</xdr:colOff>
      <xdr:row>82</xdr:row>
      <xdr:rowOff>180273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9B63BB68-854B-BE87-BF93-199063024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624455" y="14616545"/>
          <a:ext cx="6741545" cy="3828637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64</xdr:row>
      <xdr:rowOff>0</xdr:rowOff>
    </xdr:from>
    <xdr:to>
      <xdr:col>22</xdr:col>
      <xdr:colOff>331354</xdr:colOff>
      <xdr:row>81</xdr:row>
      <xdr:rowOff>88900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13B57C3C-0F28-0040-8AC3-868B20152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494000" y="14524182"/>
          <a:ext cx="7235536" cy="3621809"/>
        </a:xfrm>
        <a:prstGeom prst="rect">
          <a:avLst/>
        </a:prstGeom>
      </xdr:spPr>
    </xdr:pic>
    <xdr:clientData/>
  </xdr:twoCellAnchor>
  <xdr:twoCellAnchor editAs="oneCell">
    <xdr:from>
      <xdr:col>17</xdr:col>
      <xdr:colOff>161636</xdr:colOff>
      <xdr:row>82</xdr:row>
      <xdr:rowOff>115454</xdr:rowOff>
    </xdr:from>
    <xdr:to>
      <xdr:col>21</xdr:col>
      <xdr:colOff>369641</xdr:colOff>
      <xdr:row>88</xdr:row>
      <xdr:rowOff>34635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AC87BA7C-855E-6C45-9931-4801B4F83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6486909" y="18380363"/>
          <a:ext cx="4837732" cy="138545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8688DD1-16AD-2041-AE0E-FA67506657AF}" name="Tabel1" displayName="Tabel1" ref="K27:P38" totalsRowShown="0" headerRowDxfId="0">
  <autoFilter ref="K27:P38" xr:uid="{18688DD1-16AD-2041-AE0E-FA67506657AF}"/>
  <tableColumns count="6">
    <tableColumn id="1" xr3:uid="{956D4303-179D-FD49-8D51-EE048784565D}" name="AD"/>
    <tableColumn id="2" xr3:uid="{0E4ABE92-087B-2A45-BA4C-0D0A60BA85D9}" name="ramen"/>
    <tableColumn id="3" xr3:uid="{12FAEA18-FB9D-BE40-BC22-DE0E8452DAAF}" name="bad met knop"/>
    <tableColumn id="4" xr3:uid="{04F9D821-75AC-FB45-8519-D2B1B82E8482}" name="bad zonder knop"/>
    <tableColumn id="5" xr3:uid="{96EBD190-9A05-3642-8B1D-8A388A6284F0}" name="Kolom1"/>
    <tableColumn id="6" xr3:uid="{2A827B8E-BF93-4044-8AE3-25D08334A642}" name="Kolom2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9D96722-B2BB-F04D-9EDB-EA3E63D3D67B}" name="Tabel2" displayName="Tabel2" ref="K40:L51" totalsRowShown="0">
  <autoFilter ref="K40:L51" xr:uid="{A9D96722-B2BB-F04D-9EDB-EA3E63D3D67B}"/>
  <tableColumns count="2">
    <tableColumn id="1" xr3:uid="{3FD54733-21F0-6E41-B88D-01DE02CF3DAF}" name="Radiatoren algemene ruimtes"/>
    <tableColumn id="2" xr3:uid="{83EF234E-F358-C64F-9B7D-A904872F91B6}" name="Aantal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91DBB-EA0E-6343-89BC-EDA0A2ED3523}">
  <sheetPr codeName="Blad1"/>
  <dimension ref="A2:X97"/>
  <sheetViews>
    <sheetView topLeftCell="A18" zoomScale="110" zoomScaleNormal="110" workbookViewId="0">
      <selection activeCell="J28" sqref="J28"/>
    </sheetView>
  </sheetViews>
  <sheetFormatPr baseColWidth="10" defaultColWidth="10.83203125" defaultRowHeight="16"/>
  <cols>
    <col min="2" max="2" width="14" customWidth="1"/>
    <col min="3" max="3" width="13" bestFit="1" customWidth="1"/>
    <col min="4" max="4" width="19.33203125" customWidth="1"/>
    <col min="5" max="5" width="8.1640625" customWidth="1"/>
    <col min="6" max="6" width="15.6640625" customWidth="1"/>
    <col min="8" max="8" width="8.33203125" customWidth="1"/>
    <col min="9" max="9" width="19.1640625" customWidth="1"/>
    <col min="10" max="10" width="16.83203125" customWidth="1"/>
    <col min="11" max="11" width="27.83203125" customWidth="1"/>
    <col min="12" max="12" width="13.83203125" customWidth="1"/>
    <col min="13" max="13" width="16" customWidth="1"/>
    <col min="14" max="14" width="17" customWidth="1"/>
    <col min="15" max="15" width="16" bestFit="1" customWidth="1"/>
    <col min="16" max="16" width="13.83203125" bestFit="1" customWidth="1"/>
    <col min="17" max="17" width="13.83203125" customWidth="1"/>
    <col min="18" max="18" width="17.6640625" customWidth="1"/>
    <col min="19" max="20" width="16" bestFit="1" customWidth="1"/>
    <col min="22" max="22" width="16" bestFit="1" customWidth="1"/>
  </cols>
  <sheetData>
    <row r="2" spans="1:24">
      <c r="B2" s="1" t="s">
        <v>14</v>
      </c>
    </row>
    <row r="3" spans="1:24">
      <c r="A3" t="s">
        <v>268</v>
      </c>
      <c r="B3" t="s">
        <v>17</v>
      </c>
    </row>
    <row r="4" spans="1:24">
      <c r="A4" t="s">
        <v>281</v>
      </c>
      <c r="B4" t="s">
        <v>18</v>
      </c>
    </row>
    <row r="5" spans="1:24">
      <c r="A5" s="1" t="s">
        <v>13</v>
      </c>
      <c r="B5" s="1" t="s">
        <v>19</v>
      </c>
    </row>
    <row r="6" spans="1:24">
      <c r="A6" t="s">
        <v>280</v>
      </c>
      <c r="B6" s="18">
        <f>75/10000</f>
        <v>7.4999999999999997E-3</v>
      </c>
    </row>
    <row r="7" spans="1:24">
      <c r="C7" s="2"/>
    </row>
    <row r="8" spans="1:24">
      <c r="B8" s="1" t="s">
        <v>20</v>
      </c>
      <c r="C8" s="2"/>
    </row>
    <row r="9" spans="1:24">
      <c r="B9" s="6">
        <f>D27</f>
        <v>204</v>
      </c>
      <c r="C9" s="2"/>
    </row>
    <row r="10" spans="1:24">
      <c r="C10" s="2"/>
    </row>
    <row r="11" spans="1:24">
      <c r="C11" s="2"/>
    </row>
    <row r="12" spans="1:24" ht="17" thickBot="1">
      <c r="B12" s="8"/>
      <c r="C12" s="2"/>
    </row>
    <row r="13" spans="1:24" ht="18" customHeight="1" thickBot="1">
      <c r="C13" s="2"/>
      <c r="G13" s="109"/>
      <c r="H13" s="111"/>
      <c r="I13" s="109" t="s">
        <v>376</v>
      </c>
      <c r="J13" s="110"/>
      <c r="K13" s="110"/>
      <c r="L13" s="111"/>
      <c r="M13" s="109" t="s">
        <v>377</v>
      </c>
      <c r="N13" s="111"/>
      <c r="O13" s="84"/>
      <c r="P13" s="84"/>
      <c r="Q13" s="84"/>
    </row>
    <row r="14" spans="1:24" ht="77" customHeight="1">
      <c r="A14" s="39"/>
      <c r="B14" s="58" t="s">
        <v>291</v>
      </c>
      <c r="C14" s="55">
        <v>10000</v>
      </c>
      <c r="D14" s="42" t="s">
        <v>13</v>
      </c>
      <c r="F14" s="1"/>
      <c r="G14" s="87" t="s">
        <v>289</v>
      </c>
      <c r="H14" s="97" t="s">
        <v>394</v>
      </c>
      <c r="I14" s="85" t="s">
        <v>395</v>
      </c>
      <c r="J14" s="67" t="s">
        <v>396</v>
      </c>
      <c r="K14" s="67" t="s">
        <v>397</v>
      </c>
      <c r="L14" s="86" t="s">
        <v>398</v>
      </c>
      <c r="M14" s="85" t="s">
        <v>399</v>
      </c>
      <c r="N14" s="86" t="s">
        <v>400</v>
      </c>
      <c r="O14" s="67" t="s">
        <v>349</v>
      </c>
      <c r="P14" s="67" t="s">
        <v>348</v>
      </c>
      <c r="Q14" s="67" t="s">
        <v>350</v>
      </c>
      <c r="R14" s="79" t="s">
        <v>356</v>
      </c>
      <c r="S14" s="79" t="s">
        <v>357</v>
      </c>
      <c r="T14" s="79" t="s">
        <v>354</v>
      </c>
      <c r="U14" s="79" t="s">
        <v>355</v>
      </c>
      <c r="V14" s="80"/>
      <c r="W14" s="80"/>
      <c r="X14" s="80"/>
    </row>
    <row r="15" spans="1:24">
      <c r="A15" s="37" t="s">
        <v>268</v>
      </c>
      <c r="B15" s="38">
        <v>46</v>
      </c>
      <c r="C15" s="38">
        <f t="shared" ref="C15:C22" si="0">B15/$C$14</f>
        <v>4.5999999999999999E-3</v>
      </c>
      <c r="D15" s="43">
        <f>COUNTIF('Eigendomsoverzicht (2)'!K2:K220,A15)</f>
        <v>151</v>
      </c>
      <c r="F15" s="1"/>
      <c r="G15" s="87" t="s">
        <v>268</v>
      </c>
      <c r="H15" s="94">
        <f>D15-10</f>
        <v>141</v>
      </c>
      <c r="I15" s="87" t="s">
        <v>388</v>
      </c>
      <c r="J15">
        <v>1</v>
      </c>
      <c r="K15">
        <f t="shared" ref="K15:K21" si="1">H15*J15</f>
        <v>141</v>
      </c>
      <c r="L15" s="88"/>
      <c r="M15" s="87">
        <v>2</v>
      </c>
      <c r="N15" s="93">
        <f>M15*H15</f>
        <v>282</v>
      </c>
      <c r="O15" s="77">
        <v>72</v>
      </c>
      <c r="P15" s="76">
        <f t="shared" ref="P15:P22" si="2">O15/SUM($O$15:$O$22)</f>
        <v>0.13235294117647059</v>
      </c>
      <c r="Q15" s="78">
        <f>H15*O15</f>
        <v>10152</v>
      </c>
      <c r="R15" s="81">
        <f t="shared" ref="R15:R22" si="3">($R$23*Q15)/$Q$23</f>
        <v>464082.28674342314</v>
      </c>
      <c r="S15" s="82">
        <f t="shared" ref="S15:S22" si="4">R15/H15</f>
        <v>3291.3637357689586</v>
      </c>
      <c r="T15" s="82">
        <f>'2026 Begroting posten'!F47</f>
        <v>3276.8651999999997</v>
      </c>
      <c r="U15" s="83">
        <f>S15-T15</f>
        <v>14.498535768958845</v>
      </c>
      <c r="V15" s="80"/>
      <c r="W15" s="80"/>
      <c r="X15" s="80"/>
    </row>
    <row r="16" spans="1:24">
      <c r="A16" s="22" t="s">
        <v>280</v>
      </c>
      <c r="B16">
        <f>B15+B19</f>
        <v>75</v>
      </c>
      <c r="C16">
        <f t="shared" si="0"/>
        <v>7.4999999999999997E-3</v>
      </c>
      <c r="D16" s="47"/>
      <c r="G16" s="87" t="s">
        <v>347</v>
      </c>
      <c r="H16" s="94">
        <v>10</v>
      </c>
      <c r="I16" s="87" t="s">
        <v>389</v>
      </c>
      <c r="J16">
        <v>1</v>
      </c>
      <c r="K16">
        <v>1</v>
      </c>
      <c r="L16" s="88">
        <f>M38</f>
        <v>7</v>
      </c>
      <c r="M16" s="87">
        <v>4</v>
      </c>
      <c r="N16" s="93">
        <f>M16*H16+L16</f>
        <v>47</v>
      </c>
      <c r="O16" s="77">
        <v>107</v>
      </c>
      <c r="P16" s="76">
        <f t="shared" si="2"/>
        <v>0.19669117647058823</v>
      </c>
      <c r="Q16" s="78">
        <f>H16*O16</f>
        <v>1070</v>
      </c>
      <c r="R16" s="81">
        <f t="shared" si="3"/>
        <v>48913.322184344244</v>
      </c>
      <c r="S16" s="82">
        <f t="shared" si="4"/>
        <v>4891.3322184344242</v>
      </c>
      <c r="T16" s="83">
        <f>'2026 Begroting posten'!D47</f>
        <v>5342.7150000000001</v>
      </c>
      <c r="U16" s="83">
        <f t="shared" ref="U16:U22" si="5">S16-T16</f>
        <v>-451.3827815655759</v>
      </c>
      <c r="V16" s="80"/>
      <c r="W16" s="80"/>
      <c r="X16" s="80"/>
    </row>
    <row r="17" spans="1:24">
      <c r="A17" s="22" t="s">
        <v>276</v>
      </c>
      <c r="B17">
        <v>55</v>
      </c>
      <c r="C17">
        <f t="shared" si="0"/>
        <v>5.4999999999999997E-3</v>
      </c>
      <c r="D17" s="43">
        <f>COUNTIF('Eigendomsoverzicht (2)'!K2:K220,A17)</f>
        <v>12</v>
      </c>
      <c r="G17" s="87" t="s">
        <v>276</v>
      </c>
      <c r="H17" s="94">
        <f>D17</f>
        <v>12</v>
      </c>
      <c r="I17" s="87" t="s">
        <v>390</v>
      </c>
      <c r="J17">
        <v>1</v>
      </c>
      <c r="K17">
        <f t="shared" si="1"/>
        <v>12</v>
      </c>
      <c r="L17" s="88"/>
      <c r="M17" s="87">
        <v>3</v>
      </c>
      <c r="N17" s="93">
        <f>M17*H17</f>
        <v>36</v>
      </c>
      <c r="O17" s="77">
        <v>90</v>
      </c>
      <c r="P17" s="76">
        <f t="shared" si="2"/>
        <v>0.16544117647058823</v>
      </c>
      <c r="Q17" s="78">
        <f>H17*O17</f>
        <v>1080</v>
      </c>
      <c r="R17" s="81">
        <f t="shared" si="3"/>
        <v>49370.456036534379</v>
      </c>
      <c r="S17" s="82">
        <f t="shared" si="4"/>
        <v>4114.2046697111982</v>
      </c>
      <c r="T17" s="83">
        <f>'2026 Begroting posten'!H47</f>
        <v>3917.991</v>
      </c>
      <c r="U17" s="83">
        <f t="shared" si="5"/>
        <v>196.21366971119824</v>
      </c>
      <c r="V17" s="80"/>
      <c r="W17" s="80"/>
      <c r="X17" s="80"/>
    </row>
    <row r="18" spans="1:24">
      <c r="A18" s="22" t="s">
        <v>277</v>
      </c>
      <c r="B18">
        <v>62</v>
      </c>
      <c r="C18">
        <f t="shared" si="0"/>
        <v>6.1999999999999998E-3</v>
      </c>
      <c r="D18" s="43">
        <f>COUNTIF('Eigendomsoverzicht (2)'!K2:K220,A18)</f>
        <v>25</v>
      </c>
      <c r="G18" s="87" t="s">
        <v>277</v>
      </c>
      <c r="H18" s="94">
        <f>D18</f>
        <v>25</v>
      </c>
      <c r="I18" s="87" t="s">
        <v>390</v>
      </c>
      <c r="J18">
        <v>1</v>
      </c>
      <c r="K18">
        <f t="shared" si="1"/>
        <v>25</v>
      </c>
      <c r="L18" s="88"/>
      <c r="M18" s="87">
        <v>4</v>
      </c>
      <c r="N18" s="93">
        <f>M18*H18</f>
        <v>100</v>
      </c>
      <c r="O18" s="77">
        <v>95</v>
      </c>
      <c r="P18" s="76">
        <f t="shared" si="2"/>
        <v>0.17463235294117646</v>
      </c>
      <c r="Q18" s="78">
        <f>H18*O18</f>
        <v>2375</v>
      </c>
      <c r="R18" s="81">
        <f t="shared" si="3"/>
        <v>108569.28989515662</v>
      </c>
      <c r="S18" s="82">
        <f t="shared" si="4"/>
        <v>4342.7715958062645</v>
      </c>
      <c r="T18" s="83">
        <f>'2026 Begroting posten'!J47</f>
        <v>4416.6444000000001</v>
      </c>
      <c r="U18" s="83">
        <f t="shared" si="5"/>
        <v>-73.872804193735647</v>
      </c>
      <c r="V18" s="80"/>
      <c r="W18" s="80"/>
      <c r="X18" s="80"/>
    </row>
    <row r="19" spans="1:24">
      <c r="A19" s="22" t="s">
        <v>281</v>
      </c>
      <c r="B19">
        <v>29</v>
      </c>
      <c r="C19">
        <f t="shared" si="0"/>
        <v>2.8999999999999998E-3</v>
      </c>
      <c r="D19" s="43">
        <f>COUNTIF('Eigendomsoverzicht (2)'!K2:K220,A19)</f>
        <v>25</v>
      </c>
      <c r="G19" s="87" t="s">
        <v>281</v>
      </c>
      <c r="H19" s="94">
        <f>D19-H16</f>
        <v>15</v>
      </c>
      <c r="I19" s="87" t="s">
        <v>391</v>
      </c>
      <c r="J19">
        <v>0</v>
      </c>
      <c r="K19">
        <f t="shared" si="1"/>
        <v>0</v>
      </c>
      <c r="L19" s="88">
        <v>15</v>
      </c>
      <c r="M19" s="87">
        <v>2</v>
      </c>
      <c r="N19" s="93">
        <f>L19+M19*H19</f>
        <v>45</v>
      </c>
      <c r="O19" s="77">
        <v>45</v>
      </c>
      <c r="P19" s="76">
        <f t="shared" si="2"/>
        <v>8.2720588235294115E-2</v>
      </c>
      <c r="Q19" s="78">
        <f>H19*O19</f>
        <v>675</v>
      </c>
      <c r="R19" s="81">
        <f t="shared" si="3"/>
        <v>30856.535022833988</v>
      </c>
      <c r="S19" s="82">
        <f t="shared" si="4"/>
        <v>2057.1023348555991</v>
      </c>
      <c r="T19" s="83">
        <f>'2026 Begroting posten'!L47</f>
        <v>2065.8498</v>
      </c>
      <c r="U19" s="83">
        <f t="shared" si="5"/>
        <v>-8.7474651444008487</v>
      </c>
      <c r="V19" s="80"/>
      <c r="W19" s="80"/>
      <c r="X19" s="80"/>
    </row>
    <row r="20" spans="1:24">
      <c r="A20" s="22" t="s">
        <v>292</v>
      </c>
      <c r="B20">
        <v>15</v>
      </c>
      <c r="C20">
        <f t="shared" si="0"/>
        <v>1.5E-3</v>
      </c>
      <c r="D20" s="43">
        <f>COUNTIF('Eigendomsoverzicht (2)'!K2:K220,A20)</f>
        <v>3</v>
      </c>
      <c r="G20" s="87" t="s">
        <v>292</v>
      </c>
      <c r="H20" s="94">
        <f>D20</f>
        <v>3</v>
      </c>
      <c r="I20" s="87" t="s">
        <v>371</v>
      </c>
      <c r="J20">
        <v>0</v>
      </c>
      <c r="K20">
        <f t="shared" si="1"/>
        <v>0</v>
      </c>
      <c r="L20" s="88"/>
      <c r="M20" s="87">
        <v>1</v>
      </c>
      <c r="N20" s="93">
        <f>M20*H20</f>
        <v>3</v>
      </c>
      <c r="O20" s="77">
        <v>20</v>
      </c>
      <c r="P20" s="76">
        <f t="shared" si="2"/>
        <v>3.6764705882352942E-2</v>
      </c>
      <c r="Q20" s="78">
        <v>50</v>
      </c>
      <c r="R20" s="81">
        <f t="shared" si="3"/>
        <v>2285.6692609506658</v>
      </c>
      <c r="S20" s="82">
        <f t="shared" si="4"/>
        <v>761.88975365022191</v>
      </c>
      <c r="T20" s="83">
        <f>'2026 Begroting posten'!P47</f>
        <v>1068.5430000000001</v>
      </c>
      <c r="U20" s="83">
        <f t="shared" si="5"/>
        <v>-306.65324634977821</v>
      </c>
      <c r="V20" s="80"/>
      <c r="W20" s="80"/>
      <c r="X20" s="80"/>
    </row>
    <row r="21" spans="1:24">
      <c r="A21" s="22" t="s">
        <v>293</v>
      </c>
      <c r="B21">
        <v>18</v>
      </c>
      <c r="C21">
        <f t="shared" si="0"/>
        <v>1.8E-3</v>
      </c>
      <c r="D21" s="43">
        <f>COUNTIF('Eigendomsoverzicht (2)'!K2:K220,A21)</f>
        <v>2</v>
      </c>
      <c r="G21" s="87" t="s">
        <v>293</v>
      </c>
      <c r="H21" s="94">
        <f>D21</f>
        <v>2</v>
      </c>
      <c r="I21" s="87" t="s">
        <v>371</v>
      </c>
      <c r="J21">
        <v>0</v>
      </c>
      <c r="K21">
        <f t="shared" si="1"/>
        <v>0</v>
      </c>
      <c r="L21" s="88"/>
      <c r="M21" s="87">
        <v>1</v>
      </c>
      <c r="N21" s="93">
        <f>M21*H21</f>
        <v>2</v>
      </c>
      <c r="O21" s="77">
        <v>20</v>
      </c>
      <c r="P21" s="76">
        <f t="shared" si="2"/>
        <v>3.6764705882352942E-2</v>
      </c>
      <c r="Q21" s="78">
        <v>50</v>
      </c>
      <c r="R21" s="81">
        <f t="shared" si="3"/>
        <v>2285.6692609506658</v>
      </c>
      <c r="S21" s="82">
        <f t="shared" si="4"/>
        <v>1142.8346304753329</v>
      </c>
      <c r="T21" s="83">
        <f>'2026 Begroting posten'!Q47</f>
        <v>1282.2516000000001</v>
      </c>
      <c r="U21" s="83">
        <f t="shared" si="5"/>
        <v>-139.41696952466714</v>
      </c>
      <c r="V21" s="80"/>
      <c r="W21" s="80"/>
      <c r="X21" s="80"/>
    </row>
    <row r="22" spans="1:24">
      <c r="A22" s="22" t="s">
        <v>287</v>
      </c>
      <c r="B22">
        <v>38</v>
      </c>
      <c r="C22">
        <f t="shared" si="0"/>
        <v>3.8E-3</v>
      </c>
      <c r="D22" s="43">
        <f>COUNTIF('Eigendomsoverzicht (2)'!K2:K220,A22)</f>
        <v>1</v>
      </c>
      <c r="G22" s="87" t="s">
        <v>287</v>
      </c>
      <c r="H22" s="94">
        <f>D22</f>
        <v>1</v>
      </c>
      <c r="I22" s="87" t="s">
        <v>391</v>
      </c>
      <c r="J22">
        <v>0</v>
      </c>
      <c r="K22">
        <v>0</v>
      </c>
      <c r="L22" s="88">
        <v>1</v>
      </c>
      <c r="M22" s="87">
        <v>3</v>
      </c>
      <c r="N22" s="93">
        <f>M22*H22+L22</f>
        <v>4</v>
      </c>
      <c r="O22" s="77">
        <v>95</v>
      </c>
      <c r="P22" s="76">
        <f t="shared" si="2"/>
        <v>0.17463235294117646</v>
      </c>
      <c r="Q22" s="78">
        <f>H22*O22</f>
        <v>95</v>
      </c>
      <c r="R22" s="81">
        <f t="shared" si="3"/>
        <v>4342.7715958062645</v>
      </c>
      <c r="S22" s="82">
        <f t="shared" si="4"/>
        <v>4342.7715958062645</v>
      </c>
      <c r="T22" s="83">
        <f>'2026 Begroting posten'!N47</f>
        <v>2706.9756000000002</v>
      </c>
      <c r="U22" s="83">
        <f t="shared" si="5"/>
        <v>1635.7959958062643</v>
      </c>
      <c r="V22" s="80" t="s">
        <v>351</v>
      </c>
      <c r="W22" s="80" t="s">
        <v>352</v>
      </c>
      <c r="X22" s="80" t="s">
        <v>353</v>
      </c>
    </row>
    <row r="23" spans="1:24">
      <c r="A23" s="118" t="s">
        <v>254</v>
      </c>
      <c r="B23" s="119"/>
      <c r="C23" s="120"/>
      <c r="D23" s="46">
        <f>SUM(D15:D22)</f>
        <v>219</v>
      </c>
      <c r="G23" s="87"/>
      <c r="H23" s="95">
        <f>SUM(H15:H22)</f>
        <v>209</v>
      </c>
      <c r="I23" s="89"/>
      <c r="J23" s="1"/>
      <c r="L23" s="88"/>
      <c r="M23" s="89"/>
      <c r="N23" s="88"/>
      <c r="O23">
        <f>SUM(O15:O22)</f>
        <v>544</v>
      </c>
      <c r="P23" s="77"/>
      <c r="Q23" s="78">
        <f>SUM(Q15:Q22)</f>
        <v>15547</v>
      </c>
      <c r="R23" s="82">
        <v>710706</v>
      </c>
      <c r="S23" s="80"/>
      <c r="T23" s="80"/>
      <c r="U23" s="80"/>
      <c r="V23" s="80"/>
      <c r="W23" s="80"/>
      <c r="X23" s="80"/>
    </row>
    <row r="24" spans="1:24" ht="17" thickBot="1">
      <c r="A24" s="22" t="s">
        <v>280</v>
      </c>
      <c r="B24" t="s">
        <v>322</v>
      </c>
      <c r="C24" s="2"/>
      <c r="D24">
        <f>COUNTIF('Eigendomsoverzicht (2)'!N1:N220,A24)</f>
        <v>10</v>
      </c>
      <c r="G24" s="90"/>
      <c r="H24" s="96"/>
      <c r="I24" s="90"/>
      <c r="J24" s="91"/>
      <c r="K24" s="91">
        <f>SUM(K15:K22)</f>
        <v>179</v>
      </c>
      <c r="L24" s="92"/>
      <c r="M24" s="90"/>
      <c r="N24" s="92">
        <f>SUM(N15:N22)</f>
        <v>519</v>
      </c>
      <c r="O24" s="77"/>
    </row>
    <row r="25" spans="1:24">
      <c r="B25" t="s">
        <v>252</v>
      </c>
      <c r="C25" s="2"/>
      <c r="D25" s="1">
        <f>D23-D24</f>
        <v>209</v>
      </c>
    </row>
    <row r="26" spans="1:24" ht="36" customHeight="1">
      <c r="A26" s="13" t="s">
        <v>298</v>
      </c>
      <c r="B26" s="13" t="s">
        <v>321</v>
      </c>
      <c r="C26" s="57"/>
      <c r="D26" s="13">
        <f>D20+D21</f>
        <v>5</v>
      </c>
      <c r="E26" s="116" t="s">
        <v>324</v>
      </c>
      <c r="F26" s="117"/>
      <c r="G26" s="117"/>
      <c r="H26" s="117"/>
      <c r="I26" s="117"/>
      <c r="J26" s="117"/>
      <c r="K26" s="117"/>
      <c r="L26" s="117"/>
    </row>
    <row r="27" spans="1:24">
      <c r="B27" s="1" t="s">
        <v>297</v>
      </c>
      <c r="C27" s="2"/>
      <c r="D27" s="1">
        <f>D25-D26</f>
        <v>204</v>
      </c>
      <c r="K27" s="1" t="s">
        <v>347</v>
      </c>
      <c r="L27" s="1" t="s">
        <v>369</v>
      </c>
      <c r="M27" s="1" t="s">
        <v>392</v>
      </c>
      <c r="N27" s="1" t="s">
        <v>393</v>
      </c>
      <c r="O27" s="1" t="s">
        <v>401</v>
      </c>
      <c r="P27" s="1" t="s">
        <v>406</v>
      </c>
    </row>
    <row r="28" spans="1:24">
      <c r="C28" s="2"/>
      <c r="J28" t="s">
        <v>403</v>
      </c>
      <c r="K28" t="s">
        <v>361</v>
      </c>
      <c r="L28">
        <v>4</v>
      </c>
      <c r="M28">
        <v>1</v>
      </c>
      <c r="N28">
        <v>1</v>
      </c>
      <c r="O28" t="s">
        <v>405</v>
      </c>
      <c r="P28" t="s">
        <v>402</v>
      </c>
    </row>
    <row r="29" spans="1:24">
      <c r="C29" s="2"/>
      <c r="J29" t="s">
        <v>404</v>
      </c>
      <c r="K29" t="s">
        <v>362</v>
      </c>
      <c r="L29">
        <v>4</v>
      </c>
      <c r="M29">
        <v>1</v>
      </c>
      <c r="N29">
        <v>0</v>
      </c>
      <c r="O29" t="s">
        <v>405</v>
      </c>
    </row>
    <row r="30" spans="1:24" ht="21">
      <c r="A30" s="108" t="s">
        <v>323</v>
      </c>
      <c r="B30" s="108"/>
      <c r="C30" s="108"/>
      <c r="D30" s="108"/>
      <c r="E30" s="108"/>
      <c r="F30" s="108"/>
      <c r="G30" s="108"/>
      <c r="H30" s="108"/>
      <c r="J30" t="s">
        <v>408</v>
      </c>
      <c r="K30" t="s">
        <v>363</v>
      </c>
      <c r="O30" t="s">
        <v>405</v>
      </c>
    </row>
    <row r="31" spans="1:24">
      <c r="C31" s="2"/>
      <c r="J31" t="s">
        <v>409</v>
      </c>
      <c r="K31" t="s">
        <v>365</v>
      </c>
      <c r="L31">
        <v>4</v>
      </c>
      <c r="M31">
        <v>2</v>
      </c>
      <c r="N31">
        <v>0</v>
      </c>
      <c r="O31" t="s">
        <v>407</v>
      </c>
    </row>
    <row r="32" spans="1:24">
      <c r="C32" s="2"/>
      <c r="J32" t="s">
        <v>410</v>
      </c>
      <c r="K32" t="s">
        <v>364</v>
      </c>
      <c r="L32">
        <v>4</v>
      </c>
      <c r="M32">
        <v>0</v>
      </c>
      <c r="N32">
        <v>0</v>
      </c>
      <c r="O32" t="s">
        <v>405</v>
      </c>
    </row>
    <row r="33" spans="2:15">
      <c r="C33" s="2"/>
      <c r="J33" t="s">
        <v>411</v>
      </c>
      <c r="K33" t="s">
        <v>366</v>
      </c>
      <c r="L33">
        <v>4</v>
      </c>
      <c r="M33">
        <v>1</v>
      </c>
      <c r="N33">
        <v>0</v>
      </c>
      <c r="O33" t="s">
        <v>407</v>
      </c>
    </row>
    <row r="34" spans="2:15">
      <c r="C34" s="2"/>
      <c r="J34" t="s">
        <v>412</v>
      </c>
      <c r="K34" s="1" t="s">
        <v>367</v>
      </c>
      <c r="L34">
        <v>4</v>
      </c>
      <c r="M34">
        <v>1</v>
      </c>
      <c r="N34">
        <v>0</v>
      </c>
      <c r="O34" t="s">
        <v>405</v>
      </c>
    </row>
    <row r="35" spans="2:15">
      <c r="C35" s="2"/>
      <c r="J35" t="s">
        <v>413</v>
      </c>
      <c r="K35" t="s">
        <v>368</v>
      </c>
      <c r="L35">
        <v>4</v>
      </c>
      <c r="M35">
        <v>0</v>
      </c>
      <c r="N35">
        <v>0</v>
      </c>
      <c r="O35" t="s">
        <v>407</v>
      </c>
    </row>
    <row r="36" spans="2:15">
      <c r="C36" s="2"/>
      <c r="J36" t="s">
        <v>414</v>
      </c>
      <c r="K36" s="6" t="s">
        <v>386</v>
      </c>
      <c r="L36">
        <v>4</v>
      </c>
      <c r="M36">
        <v>1</v>
      </c>
      <c r="N36">
        <v>0</v>
      </c>
      <c r="O36" t="s">
        <v>407</v>
      </c>
    </row>
    <row r="37" spans="2:15">
      <c r="C37" s="2"/>
      <c r="J37" t="s">
        <v>415</v>
      </c>
      <c r="K37" t="s">
        <v>387</v>
      </c>
      <c r="L37">
        <v>4</v>
      </c>
      <c r="M37">
        <v>0</v>
      </c>
      <c r="N37">
        <v>0</v>
      </c>
      <c r="O37" t="s">
        <v>407</v>
      </c>
    </row>
    <row r="38" spans="2:15">
      <c r="C38" s="2"/>
      <c r="K38" t="s">
        <v>370</v>
      </c>
      <c r="M38">
        <f>SUM(M28:M37)</f>
        <v>7</v>
      </c>
      <c r="N38">
        <f>SUM(N28:N36)</f>
        <v>1</v>
      </c>
    </row>
    <row r="39" spans="2:15">
      <c r="C39" s="2"/>
    </row>
    <row r="40" spans="2:15" ht="17">
      <c r="B40" s="1"/>
      <c r="C40" s="2"/>
      <c r="K40" s="67" t="s">
        <v>372</v>
      </c>
      <c r="L40" s="1" t="s">
        <v>374</v>
      </c>
    </row>
    <row r="41" spans="2:15">
      <c r="C41" s="2"/>
      <c r="K41" t="s">
        <v>373</v>
      </c>
      <c r="L41">
        <v>1</v>
      </c>
    </row>
    <row r="42" spans="2:15">
      <c r="C42" s="2"/>
      <c r="K42" t="s">
        <v>385</v>
      </c>
      <c r="L42">
        <v>4</v>
      </c>
    </row>
    <row r="43" spans="2:15">
      <c r="C43" s="2"/>
      <c r="K43" t="s">
        <v>378</v>
      </c>
      <c r="L43">
        <v>12</v>
      </c>
    </row>
    <row r="44" spans="2:15">
      <c r="C44" s="2"/>
      <c r="K44" t="s">
        <v>375</v>
      </c>
      <c r="L44">
        <v>2</v>
      </c>
    </row>
    <row r="45" spans="2:15">
      <c r="C45" s="2"/>
      <c r="K45" t="s">
        <v>384</v>
      </c>
      <c r="L45">
        <v>4</v>
      </c>
    </row>
    <row r="46" spans="2:15">
      <c r="C46" s="2"/>
      <c r="K46" t="s">
        <v>379</v>
      </c>
      <c r="L46">
        <v>1</v>
      </c>
    </row>
    <row r="47" spans="2:15" ht="25" customHeight="1">
      <c r="C47" s="2"/>
      <c r="K47" t="s">
        <v>380</v>
      </c>
      <c r="L47">
        <v>1</v>
      </c>
    </row>
    <row r="48" spans="2:15" ht="25" customHeight="1">
      <c r="K48" t="s">
        <v>381</v>
      </c>
      <c r="L48">
        <v>2</v>
      </c>
    </row>
    <row r="49" spans="1:23" ht="25" customHeight="1">
      <c r="K49" t="s">
        <v>382</v>
      </c>
      <c r="L49">
        <v>3</v>
      </c>
    </row>
    <row r="50" spans="1:23" ht="25" customHeight="1">
      <c r="K50" t="s">
        <v>383</v>
      </c>
      <c r="L50">
        <v>2</v>
      </c>
    </row>
    <row r="51" spans="1:23" ht="25" customHeight="1">
      <c r="K51" s="1" t="s">
        <v>13</v>
      </c>
      <c r="L51" s="1">
        <f>SUM(L41:L50)</f>
        <v>32</v>
      </c>
    </row>
    <row r="52" spans="1:23" ht="25" customHeight="1">
      <c r="Q52" s="113" t="s">
        <v>341</v>
      </c>
      <c r="R52" s="113"/>
      <c r="S52" s="113"/>
      <c r="T52" s="113"/>
      <c r="U52" s="113"/>
      <c r="V52" s="113"/>
      <c r="W52" s="113"/>
    </row>
    <row r="53" spans="1:23" ht="35" customHeight="1">
      <c r="A53" s="107" t="s">
        <v>325</v>
      </c>
      <c r="B53" s="107"/>
      <c r="C53" s="107"/>
      <c r="D53" s="107"/>
      <c r="E53" s="107"/>
      <c r="F53" s="107"/>
      <c r="J53" s="107" t="s">
        <v>337</v>
      </c>
      <c r="K53" s="107"/>
      <c r="L53" s="107"/>
      <c r="M53" s="107"/>
      <c r="N53" s="107"/>
      <c r="O53" s="107"/>
      <c r="R53" s="114" t="s">
        <v>14</v>
      </c>
      <c r="S53" s="115"/>
      <c r="T53" s="1" t="s">
        <v>342</v>
      </c>
    </row>
    <row r="54" spans="1:23" ht="34" customHeight="1">
      <c r="A54" s="39"/>
      <c r="B54" s="58" t="s">
        <v>291</v>
      </c>
      <c r="C54" s="40">
        <v>10000</v>
      </c>
      <c r="D54" s="59">
        <v>34841500</v>
      </c>
      <c r="E54" s="60"/>
      <c r="F54" s="61"/>
      <c r="J54" s="39"/>
      <c r="K54" s="58" t="s">
        <v>291</v>
      </c>
      <c r="L54" s="40">
        <v>10000</v>
      </c>
      <c r="M54" s="59">
        <v>48432775</v>
      </c>
      <c r="N54" s="60"/>
      <c r="O54" s="61"/>
      <c r="Q54" s="73" t="s">
        <v>343</v>
      </c>
      <c r="R54" s="58" t="s">
        <v>344</v>
      </c>
      <c r="S54" s="40">
        <v>10000</v>
      </c>
      <c r="T54" s="59">
        <v>57325000</v>
      </c>
      <c r="U54" s="74" t="s">
        <v>345</v>
      </c>
      <c r="V54" s="75" t="s">
        <v>346</v>
      </c>
    </row>
    <row r="55" spans="1:23" ht="68" customHeight="1">
      <c r="A55" t="s">
        <v>268</v>
      </c>
      <c r="B55" s="8">
        <v>46</v>
      </c>
      <c r="C55">
        <f>B55/$C$54</f>
        <v>4.5999999999999999E-3</v>
      </c>
      <c r="D55" s="2">
        <f>C55*D$54</f>
        <v>160270.9</v>
      </c>
      <c r="E55">
        <f>$D$15</f>
        <v>151</v>
      </c>
      <c r="F55" s="2">
        <f>E55*D55</f>
        <v>24200905.899999999</v>
      </c>
      <c r="J55" t="s">
        <v>268</v>
      </c>
      <c r="K55" s="8">
        <v>46</v>
      </c>
      <c r="L55">
        <f>K55/$C$54</f>
        <v>4.5999999999999999E-3</v>
      </c>
      <c r="M55" s="2">
        <f>L55*M$54</f>
        <v>222790.76499999998</v>
      </c>
      <c r="N55">
        <f>$D$15</f>
        <v>151</v>
      </c>
      <c r="O55" s="2">
        <f>N55*M55</f>
        <v>33641405.515000001</v>
      </c>
      <c r="Q55" t="s">
        <v>268</v>
      </c>
      <c r="R55" s="8">
        <v>46</v>
      </c>
      <c r="S55">
        <f>R55/$C$54</f>
        <v>4.5999999999999999E-3</v>
      </c>
      <c r="T55" s="2">
        <f>S55*T$54</f>
        <v>263695</v>
      </c>
      <c r="U55">
        <v>151</v>
      </c>
      <c r="V55" s="2">
        <f>U55*T55</f>
        <v>39817945</v>
      </c>
    </row>
    <row r="56" spans="1:23">
      <c r="A56" t="s">
        <v>276</v>
      </c>
      <c r="B56" s="8">
        <v>55</v>
      </c>
      <c r="C56">
        <f t="shared" ref="C56:C61" si="6">B56/$C$54</f>
        <v>5.4999999999999997E-3</v>
      </c>
      <c r="D56" s="2">
        <f t="shared" ref="D56:D61" si="7">C56*D$54</f>
        <v>191628.25</v>
      </c>
      <c r="E56">
        <f>$D$17</f>
        <v>12</v>
      </c>
      <c r="F56" s="2">
        <f t="shared" ref="F56:F61" si="8">E56*D56</f>
        <v>2299539</v>
      </c>
      <c r="J56" t="s">
        <v>276</v>
      </c>
      <c r="K56" s="8">
        <v>55</v>
      </c>
      <c r="L56">
        <f t="shared" ref="L56:L61" si="9">K56/$C$54</f>
        <v>5.4999999999999997E-3</v>
      </c>
      <c r="M56" s="2">
        <f t="shared" ref="M56:M61" si="10">L56*M$54</f>
        <v>266380.26250000001</v>
      </c>
      <c r="N56">
        <f>$D$17</f>
        <v>12</v>
      </c>
      <c r="O56" s="2">
        <f t="shared" ref="O56:O61" si="11">N56*M56</f>
        <v>3196563.1500000004</v>
      </c>
      <c r="Q56" t="s">
        <v>276</v>
      </c>
      <c r="R56" s="8">
        <v>55</v>
      </c>
      <c r="S56">
        <f t="shared" ref="S56:S61" si="12">R56/$C$54</f>
        <v>5.4999999999999997E-3</v>
      </c>
      <c r="T56" s="2">
        <f t="shared" ref="T56:T61" si="13">S56*T$54</f>
        <v>315287.5</v>
      </c>
      <c r="U56">
        <v>12</v>
      </c>
      <c r="V56" s="2">
        <f t="shared" ref="V56:V61" si="14">U56*T56</f>
        <v>3783450</v>
      </c>
    </row>
    <row r="57" spans="1:23">
      <c r="A57" t="s">
        <v>277</v>
      </c>
      <c r="B57" s="8">
        <v>62</v>
      </c>
      <c r="C57">
        <f t="shared" si="6"/>
        <v>6.1999999999999998E-3</v>
      </c>
      <c r="D57" s="2">
        <f t="shared" si="7"/>
        <v>216017.3</v>
      </c>
      <c r="E57">
        <f>$D$18</f>
        <v>25</v>
      </c>
      <c r="F57" s="2">
        <f t="shared" si="8"/>
        <v>5400432.5</v>
      </c>
      <c r="J57" t="s">
        <v>277</v>
      </c>
      <c r="K57" s="8">
        <v>62</v>
      </c>
      <c r="L57">
        <f t="shared" si="9"/>
        <v>6.1999999999999998E-3</v>
      </c>
      <c r="M57" s="2">
        <f t="shared" si="10"/>
        <v>300283.20500000002</v>
      </c>
      <c r="N57">
        <f>$D$18</f>
        <v>25</v>
      </c>
      <c r="O57" s="2">
        <f t="shared" si="11"/>
        <v>7507080.125</v>
      </c>
      <c r="Q57" t="s">
        <v>277</v>
      </c>
      <c r="R57" s="8">
        <v>62</v>
      </c>
      <c r="S57">
        <f t="shared" si="12"/>
        <v>6.1999999999999998E-3</v>
      </c>
      <c r="T57" s="2">
        <f t="shared" si="13"/>
        <v>355415</v>
      </c>
      <c r="U57">
        <v>25</v>
      </c>
      <c r="V57" s="2">
        <f t="shared" si="14"/>
        <v>8885375</v>
      </c>
    </row>
    <row r="58" spans="1:23">
      <c r="A58" t="s">
        <v>281</v>
      </c>
      <c r="B58" s="8">
        <v>29</v>
      </c>
      <c r="C58">
        <f t="shared" si="6"/>
        <v>2.8999999999999998E-3</v>
      </c>
      <c r="D58" s="2">
        <f t="shared" si="7"/>
        <v>101040.34999999999</v>
      </c>
      <c r="E58">
        <f>$D$19</f>
        <v>25</v>
      </c>
      <c r="F58" s="2">
        <f t="shared" si="8"/>
        <v>2526008.75</v>
      </c>
      <c r="J58" t="s">
        <v>281</v>
      </c>
      <c r="K58" s="8">
        <v>29</v>
      </c>
      <c r="L58">
        <f t="shared" si="9"/>
        <v>2.8999999999999998E-3</v>
      </c>
      <c r="M58" s="2">
        <f t="shared" si="10"/>
        <v>140455.04749999999</v>
      </c>
      <c r="N58">
        <f>$D$19</f>
        <v>25</v>
      </c>
      <c r="O58" s="2">
        <f t="shared" si="11"/>
        <v>3511376.1874999995</v>
      </c>
      <c r="Q58" t="s">
        <v>281</v>
      </c>
      <c r="R58" s="8">
        <v>29</v>
      </c>
      <c r="S58">
        <f t="shared" si="12"/>
        <v>2.8999999999999998E-3</v>
      </c>
      <c r="T58" s="2">
        <f t="shared" si="13"/>
        <v>166242.5</v>
      </c>
      <c r="U58">
        <v>25</v>
      </c>
      <c r="V58" s="2">
        <f t="shared" si="14"/>
        <v>4156062.5</v>
      </c>
    </row>
    <row r="59" spans="1:23">
      <c r="A59" t="s">
        <v>292</v>
      </c>
      <c r="B59" s="8">
        <v>15</v>
      </c>
      <c r="C59">
        <f t="shared" si="6"/>
        <v>1.5E-3</v>
      </c>
      <c r="D59" s="2">
        <f t="shared" si="7"/>
        <v>52262.25</v>
      </c>
      <c r="E59">
        <f>$D$20</f>
        <v>3</v>
      </c>
      <c r="F59" s="2">
        <f t="shared" si="8"/>
        <v>156786.75</v>
      </c>
      <c r="J59" t="s">
        <v>292</v>
      </c>
      <c r="K59" s="8">
        <v>15</v>
      </c>
      <c r="L59">
        <f t="shared" si="9"/>
        <v>1.5E-3</v>
      </c>
      <c r="M59" s="2">
        <f t="shared" si="10"/>
        <v>72649.162500000006</v>
      </c>
      <c r="N59">
        <f>$D$20</f>
        <v>3</v>
      </c>
      <c r="O59" s="2">
        <f t="shared" si="11"/>
        <v>217947.48750000002</v>
      </c>
      <c r="Q59" t="s">
        <v>292</v>
      </c>
      <c r="R59" s="8">
        <v>15</v>
      </c>
      <c r="S59">
        <f t="shared" si="12"/>
        <v>1.5E-3</v>
      </c>
      <c r="T59" s="2">
        <f t="shared" si="13"/>
        <v>85987.5</v>
      </c>
      <c r="U59">
        <v>3</v>
      </c>
      <c r="V59" s="2">
        <f t="shared" si="14"/>
        <v>257962.5</v>
      </c>
    </row>
    <row r="60" spans="1:23">
      <c r="A60" t="s">
        <v>293</v>
      </c>
      <c r="B60" s="8">
        <v>18</v>
      </c>
      <c r="C60">
        <f t="shared" si="6"/>
        <v>1.8E-3</v>
      </c>
      <c r="D60" s="2">
        <f t="shared" si="7"/>
        <v>62714.7</v>
      </c>
      <c r="E60">
        <f>$D$21</f>
        <v>2</v>
      </c>
      <c r="F60" s="2">
        <f t="shared" si="8"/>
        <v>125429.4</v>
      </c>
      <c r="J60" t="s">
        <v>293</v>
      </c>
      <c r="K60" s="8">
        <v>18</v>
      </c>
      <c r="L60">
        <f t="shared" si="9"/>
        <v>1.8E-3</v>
      </c>
      <c r="M60" s="2">
        <f t="shared" si="10"/>
        <v>87178.994999999995</v>
      </c>
      <c r="N60">
        <f>$D$21</f>
        <v>2</v>
      </c>
      <c r="O60" s="2">
        <f t="shared" si="11"/>
        <v>174357.99</v>
      </c>
      <c r="Q60" t="s">
        <v>293</v>
      </c>
      <c r="R60" s="8">
        <v>18</v>
      </c>
      <c r="S60">
        <f t="shared" si="12"/>
        <v>1.8E-3</v>
      </c>
      <c r="T60" s="2">
        <f t="shared" si="13"/>
        <v>103185</v>
      </c>
      <c r="U60">
        <v>2</v>
      </c>
      <c r="V60" s="2">
        <f t="shared" si="14"/>
        <v>206370</v>
      </c>
    </row>
    <row r="61" spans="1:23">
      <c r="A61" t="s">
        <v>287</v>
      </c>
      <c r="B61" s="8">
        <v>38</v>
      </c>
      <c r="C61">
        <f t="shared" si="6"/>
        <v>3.8E-3</v>
      </c>
      <c r="D61" s="2">
        <f t="shared" si="7"/>
        <v>132397.70000000001</v>
      </c>
      <c r="E61">
        <f>$D$22</f>
        <v>1</v>
      </c>
      <c r="F61" s="2">
        <f t="shared" si="8"/>
        <v>132397.70000000001</v>
      </c>
      <c r="J61" t="s">
        <v>287</v>
      </c>
      <c r="K61" s="8">
        <v>38</v>
      </c>
      <c r="L61">
        <f t="shared" si="9"/>
        <v>3.8E-3</v>
      </c>
      <c r="M61" s="2">
        <f t="shared" si="10"/>
        <v>184044.54500000001</v>
      </c>
      <c r="N61">
        <f>$D$22</f>
        <v>1</v>
      </c>
      <c r="O61" s="2">
        <f t="shared" si="11"/>
        <v>184044.54500000001</v>
      </c>
      <c r="Q61" t="s">
        <v>287</v>
      </c>
      <c r="R61" s="8">
        <v>38</v>
      </c>
      <c r="S61">
        <f t="shared" si="12"/>
        <v>3.8E-3</v>
      </c>
      <c r="T61" s="2">
        <f t="shared" si="13"/>
        <v>217835</v>
      </c>
      <c r="U61">
        <v>1</v>
      </c>
      <c r="V61" s="2">
        <f t="shared" si="14"/>
        <v>217835</v>
      </c>
    </row>
    <row r="62" spans="1:23" ht="34">
      <c r="A62" s="39"/>
      <c r="B62" s="62" t="s">
        <v>252</v>
      </c>
      <c r="C62" s="44"/>
      <c r="D62" s="45"/>
      <c r="E62" s="44">
        <f>SUM(E55:E61)</f>
        <v>219</v>
      </c>
      <c r="F62" s="59">
        <f>SUM(F55:F61)</f>
        <v>34841500</v>
      </c>
      <c r="J62" s="39"/>
      <c r="K62" s="62" t="s">
        <v>252</v>
      </c>
      <c r="L62" s="44"/>
      <c r="M62" s="45"/>
      <c r="N62" s="44">
        <f>SUM(N55:N61)</f>
        <v>219</v>
      </c>
      <c r="O62" s="59">
        <f>SUM(O55:O61)</f>
        <v>48432775</v>
      </c>
      <c r="Q62" s="39"/>
      <c r="R62" s="62" t="s">
        <v>252</v>
      </c>
      <c r="S62" s="44"/>
      <c r="T62" s="45"/>
      <c r="U62" s="44">
        <f>SUM(U55:U61)</f>
        <v>219</v>
      </c>
      <c r="V62" s="59">
        <f>SUM(V55:V61)</f>
        <v>57325000</v>
      </c>
    </row>
    <row r="63" spans="1:23">
      <c r="A63" s="38"/>
      <c r="B63" s="63"/>
      <c r="C63" s="38"/>
      <c r="D63" s="64"/>
      <c r="E63" s="38"/>
      <c r="F63" s="64"/>
      <c r="J63" s="38"/>
      <c r="K63" s="63"/>
      <c r="L63" s="38"/>
      <c r="M63" s="64"/>
      <c r="N63" s="38"/>
      <c r="O63" s="64"/>
      <c r="T63" s="2"/>
    </row>
    <row r="64" spans="1:23" ht="21">
      <c r="A64" s="112" t="s">
        <v>326</v>
      </c>
      <c r="B64" s="112"/>
      <c r="C64" s="112"/>
      <c r="D64" s="112"/>
      <c r="E64" s="112"/>
      <c r="F64" s="112"/>
      <c r="J64" s="108" t="s">
        <v>338</v>
      </c>
      <c r="K64" s="108"/>
      <c r="L64" s="108"/>
      <c r="M64" s="108"/>
      <c r="N64" s="108"/>
      <c r="O64" s="108"/>
      <c r="P64" s="108"/>
    </row>
    <row r="84" spans="1:5">
      <c r="A84" s="106" t="s">
        <v>327</v>
      </c>
      <c r="B84" s="106"/>
      <c r="C84" s="106"/>
      <c r="D84" s="106"/>
      <c r="E84" s="106"/>
    </row>
    <row r="85" spans="1:5" ht="34">
      <c r="A85" s="5" t="s">
        <v>329</v>
      </c>
      <c r="B85" s="68" t="s">
        <v>330</v>
      </c>
      <c r="C85" s="67" t="s">
        <v>328</v>
      </c>
      <c r="D85" s="5" t="s">
        <v>331</v>
      </c>
      <c r="E85" s="5" t="s">
        <v>334</v>
      </c>
    </row>
    <row r="86" spans="1:5">
      <c r="A86">
        <v>209</v>
      </c>
      <c r="B86" s="65">
        <v>1</v>
      </c>
      <c r="C86">
        <f>A86/2+1</f>
        <v>105.5</v>
      </c>
      <c r="D86">
        <v>79</v>
      </c>
      <c r="E86" s="71">
        <f t="shared" ref="E86:E92" si="15">A86/3*2</f>
        <v>139.33333333333334</v>
      </c>
    </row>
    <row r="87" spans="1:5">
      <c r="A87">
        <v>163</v>
      </c>
      <c r="B87" s="66">
        <f t="shared" ref="B87:B92" si="16">A87/$A$86</f>
        <v>0.77990430622009566</v>
      </c>
      <c r="C87">
        <f t="shared" ref="C87" si="17">A87/2+1</f>
        <v>82.5</v>
      </c>
      <c r="D87">
        <v>79</v>
      </c>
      <c r="E87" s="71">
        <f t="shared" si="15"/>
        <v>108.66666666666667</v>
      </c>
    </row>
    <row r="88" spans="1:5">
      <c r="A88" s="1">
        <v>154</v>
      </c>
      <c r="B88" s="72">
        <f t="shared" si="16"/>
        <v>0.73684210526315785</v>
      </c>
      <c r="C88" s="1">
        <f>A88/2+1</f>
        <v>78</v>
      </c>
      <c r="D88" s="1">
        <v>79</v>
      </c>
      <c r="E88" s="71">
        <f t="shared" si="15"/>
        <v>102.66666666666667</v>
      </c>
    </row>
    <row r="89" spans="1:5">
      <c r="A89">
        <v>121</v>
      </c>
      <c r="B89" s="66">
        <f t="shared" si="16"/>
        <v>0.57894736842105265</v>
      </c>
      <c r="C89">
        <f>A89/2+1</f>
        <v>61.5</v>
      </c>
      <c r="D89">
        <v>79</v>
      </c>
      <c r="E89" s="71">
        <f t="shared" si="15"/>
        <v>80.666666666666671</v>
      </c>
    </row>
    <row r="90" spans="1:5">
      <c r="A90">
        <v>105</v>
      </c>
      <c r="B90" s="66">
        <f t="shared" si="16"/>
        <v>0.50239234449760761</v>
      </c>
      <c r="C90">
        <f>A90/2+1</f>
        <v>53.5</v>
      </c>
      <c r="D90">
        <v>79</v>
      </c>
      <c r="E90" s="71">
        <f t="shared" si="15"/>
        <v>70</v>
      </c>
    </row>
    <row r="91" spans="1:5">
      <c r="A91" s="11">
        <v>104</v>
      </c>
      <c r="B91" s="70">
        <f t="shared" si="16"/>
        <v>0.49760765550239233</v>
      </c>
      <c r="C91">
        <f>A91/2+1</f>
        <v>53</v>
      </c>
      <c r="D91">
        <v>79</v>
      </c>
      <c r="E91" s="71">
        <f t="shared" si="15"/>
        <v>69.333333333333329</v>
      </c>
    </row>
    <row r="92" spans="1:5">
      <c r="A92">
        <v>151</v>
      </c>
      <c r="B92" s="66">
        <f t="shared" si="16"/>
        <v>0.72248803827751196</v>
      </c>
      <c r="C92">
        <f>A92/2+1</f>
        <v>76.5</v>
      </c>
      <c r="E92" s="71">
        <f t="shared" si="15"/>
        <v>100.66666666666667</v>
      </c>
    </row>
    <row r="93" spans="1:5">
      <c r="A93" s="69" t="s">
        <v>332</v>
      </c>
    </row>
    <row r="94" spans="1:5">
      <c r="A94" s="69" t="s">
        <v>333</v>
      </c>
    </row>
    <row r="97" spans="1:1">
      <c r="A97" s="36" t="s">
        <v>336</v>
      </c>
    </row>
  </sheetData>
  <mergeCells count="13">
    <mergeCell ref="Q52:W52"/>
    <mergeCell ref="R53:S53"/>
    <mergeCell ref="E26:L26"/>
    <mergeCell ref="A53:F53"/>
    <mergeCell ref="A23:C23"/>
    <mergeCell ref="A84:E84"/>
    <mergeCell ref="J53:O53"/>
    <mergeCell ref="J64:P64"/>
    <mergeCell ref="I13:L13"/>
    <mergeCell ref="M13:N13"/>
    <mergeCell ref="G13:H13"/>
    <mergeCell ref="A64:F64"/>
    <mergeCell ref="A30:H30"/>
  </mergeCells>
  <phoneticPr fontId="15" type="noConversion"/>
  <pageMargins left="0.7" right="0.7" top="0.75" bottom="0.75" header="0.3" footer="0.3"/>
  <pageSetup paperSize="9" orientation="portrait" horizontalDpi="0" verticalDpi="0"/>
  <drawing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70825-95B5-554F-8436-4A57D0268606}">
  <sheetPr codeName="Blad2"/>
  <dimension ref="A1:T78"/>
  <sheetViews>
    <sheetView tabSelected="1" zoomScale="110" zoomScaleNormal="11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U38" sqref="U38"/>
    </sheetView>
  </sheetViews>
  <sheetFormatPr baseColWidth="10" defaultColWidth="10.83203125" defaultRowHeight="16" outlineLevelRow="1" outlineLevelCol="1"/>
  <cols>
    <col min="1" max="1" width="7.5" bestFit="1" customWidth="1"/>
    <col min="2" max="2" width="48.5" customWidth="1"/>
    <col min="3" max="3" width="20.6640625" customWidth="1"/>
    <col min="4" max="4" width="16.6640625" customWidth="1" outlineLevel="1"/>
    <col min="5" max="5" width="12" customWidth="1" outlineLevel="1"/>
    <col min="6" max="6" width="16.6640625" customWidth="1" outlineLevel="1"/>
    <col min="7" max="7" width="10.83203125" customWidth="1" outlineLevel="1"/>
    <col min="8" max="8" width="12" customWidth="1" outlineLevel="1"/>
    <col min="9" max="9" width="10" customWidth="1" outlineLevel="1"/>
    <col min="10" max="10" width="13" customWidth="1" outlineLevel="1"/>
    <col min="11" max="11" width="10.83203125" customWidth="1" outlineLevel="1"/>
    <col min="12" max="12" width="12" customWidth="1" outlineLevel="1"/>
    <col min="13" max="17" width="10.83203125" customWidth="1" outlineLevel="1"/>
    <col min="18" max="18" width="16.33203125" customWidth="1"/>
    <col min="19" max="19" width="14.5" customWidth="1"/>
    <col min="20" max="20" width="16" bestFit="1" customWidth="1"/>
    <col min="21" max="21" width="26.1640625" customWidth="1"/>
    <col min="22" max="22" width="13.6640625" customWidth="1"/>
    <col min="23" max="23" width="20" customWidth="1"/>
    <col min="24" max="24" width="18.5" customWidth="1"/>
    <col min="25" max="25" width="13" bestFit="1" customWidth="1"/>
  </cols>
  <sheetData>
    <row r="1" spans="1:20" s="32" customFormat="1" ht="51">
      <c r="B1" s="35" t="s">
        <v>340</v>
      </c>
      <c r="C1" s="35" t="s">
        <v>416</v>
      </c>
      <c r="D1" s="34" t="s">
        <v>317</v>
      </c>
      <c r="E1" s="33" t="s">
        <v>282</v>
      </c>
      <c r="F1" s="34" t="s">
        <v>318</v>
      </c>
      <c r="G1" s="33" t="s">
        <v>283</v>
      </c>
      <c r="H1" s="34" t="s">
        <v>316</v>
      </c>
      <c r="I1" s="33" t="s">
        <v>284</v>
      </c>
      <c r="J1" s="34" t="s">
        <v>315</v>
      </c>
      <c r="K1" s="33" t="s">
        <v>285</v>
      </c>
      <c r="L1" s="34" t="s">
        <v>319</v>
      </c>
      <c r="M1" s="33" t="s">
        <v>286</v>
      </c>
      <c r="N1" s="34" t="s">
        <v>320</v>
      </c>
      <c r="O1" s="48" t="s">
        <v>288</v>
      </c>
      <c r="P1" s="34" t="s">
        <v>294</v>
      </c>
      <c r="Q1" s="33" t="s">
        <v>295</v>
      </c>
      <c r="R1" s="104" t="s">
        <v>424</v>
      </c>
      <c r="S1" s="104" t="s">
        <v>421</v>
      </c>
      <c r="T1" s="105" t="s">
        <v>422</v>
      </c>
    </row>
    <row r="2" spans="1:20" s="4" customFormat="1">
      <c r="A2" s="4" t="s">
        <v>268</v>
      </c>
      <c r="B2" s="5" t="s">
        <v>6</v>
      </c>
      <c r="D2" s="20"/>
      <c r="E2" s="21"/>
      <c r="F2" s="20"/>
      <c r="G2" s="21"/>
      <c r="H2" s="20"/>
      <c r="I2" s="21"/>
      <c r="J2" s="20"/>
      <c r="K2" s="21"/>
      <c r="L2" s="20"/>
      <c r="M2" s="21"/>
      <c r="N2" s="20"/>
      <c r="P2" s="20"/>
      <c r="Q2" s="21"/>
      <c r="T2" s="5"/>
    </row>
    <row r="3" spans="1:20">
      <c r="B3" s="36" t="s">
        <v>14</v>
      </c>
      <c r="D3" s="22"/>
      <c r="E3" s="23"/>
      <c r="F3" s="22"/>
      <c r="G3" s="23"/>
      <c r="H3" s="22"/>
      <c r="I3" s="23"/>
      <c r="J3" s="22"/>
      <c r="K3" s="23"/>
      <c r="L3" s="22"/>
      <c r="M3" s="23"/>
      <c r="N3" s="22"/>
      <c r="P3" s="22"/>
      <c r="Q3" s="23"/>
    </row>
    <row r="4" spans="1:20" outlineLevel="1">
      <c r="B4" t="s">
        <v>0</v>
      </c>
      <c r="C4" s="2">
        <v>24353</v>
      </c>
      <c r="D4" s="24">
        <f>C4*Start!$C$16</f>
        <v>182.64749999999998</v>
      </c>
      <c r="E4" s="23"/>
      <c r="F4" s="24">
        <f>C4*Start!$C$15</f>
        <v>112.02379999999999</v>
      </c>
      <c r="G4" s="27">
        <f>F4/12</f>
        <v>9.3353166666666656</v>
      </c>
      <c r="H4" s="24">
        <f>C4*Start!$C$17</f>
        <v>133.94149999999999</v>
      </c>
      <c r="I4" s="23"/>
      <c r="J4" s="24">
        <f>C4*Start!$C$18</f>
        <v>150.98859999999999</v>
      </c>
      <c r="K4" s="27"/>
      <c r="L4" s="24">
        <f>C4*Start!$C$19</f>
        <v>70.623699999999999</v>
      </c>
      <c r="M4" s="27"/>
      <c r="N4" s="24">
        <f>C4*Start!$C$22</f>
        <v>92.541399999999996</v>
      </c>
      <c r="O4" s="2"/>
      <c r="P4" s="24">
        <f>C4*Start!$C$20</f>
        <v>36.529499999999999</v>
      </c>
      <c r="Q4" s="27">
        <f>C4*Start!$C$21</f>
        <v>43.8354</v>
      </c>
      <c r="R4" s="2">
        <f>C4</f>
        <v>24353</v>
      </c>
      <c r="T4" s="66">
        <f>R4/$R$47</f>
        <v>6.9113582054818629E-2</v>
      </c>
    </row>
    <row r="5" spans="1:20" outlineLevel="1">
      <c r="B5" t="s">
        <v>1</v>
      </c>
      <c r="C5" s="2">
        <v>1902</v>
      </c>
      <c r="D5" s="24">
        <f>C5*Start!$C$16</f>
        <v>14.264999999999999</v>
      </c>
      <c r="E5" s="23"/>
      <c r="F5" s="24">
        <f>C5*Start!$C$15</f>
        <v>8.7492000000000001</v>
      </c>
      <c r="G5" s="27">
        <f t="shared" ref="G5:G28" si="0">F5/12</f>
        <v>0.72909999999999997</v>
      </c>
      <c r="H5" s="24">
        <f>C5*Start!$C$17</f>
        <v>10.460999999999999</v>
      </c>
      <c r="I5" s="23"/>
      <c r="J5" s="24">
        <f>C5*Start!$C$18</f>
        <v>11.792399999999999</v>
      </c>
      <c r="K5" s="23"/>
      <c r="L5" s="24">
        <f>C5*Start!$C$19</f>
        <v>5.5157999999999996</v>
      </c>
      <c r="M5" s="23"/>
      <c r="N5" s="24">
        <f>C5*Start!$C$22</f>
        <v>7.2275999999999998</v>
      </c>
      <c r="P5" s="24">
        <f>C5*Start!$C$20</f>
        <v>2.8530000000000002</v>
      </c>
      <c r="Q5" s="27">
        <f>C5*Start!$C$21</f>
        <v>3.4236</v>
      </c>
      <c r="R5" s="2">
        <f t="shared" ref="R5:R46" si="1">C5</f>
        <v>1902</v>
      </c>
      <c r="T5" s="66">
        <f t="shared" ref="T5:T47" si="2">R5/$R$47</f>
        <v>5.397857884788939E-3</v>
      </c>
    </row>
    <row r="6" spans="1:20" outlineLevel="1">
      <c r="B6" t="s">
        <v>299</v>
      </c>
      <c r="C6" s="2">
        <v>2881</v>
      </c>
      <c r="D6" s="24">
        <f>C6*Start!$C$16</f>
        <v>21.607499999999998</v>
      </c>
      <c r="E6" s="23"/>
      <c r="F6" s="24">
        <f>C6*Start!$C$15</f>
        <v>13.252599999999999</v>
      </c>
      <c r="G6" s="27">
        <f t="shared" si="0"/>
        <v>1.1043833333333333</v>
      </c>
      <c r="H6" s="24">
        <f>C6*Start!$C$17</f>
        <v>15.845499999999999</v>
      </c>
      <c r="I6" s="23"/>
      <c r="J6" s="24">
        <f>C6*Start!$C$18</f>
        <v>17.862199999999998</v>
      </c>
      <c r="K6" s="23"/>
      <c r="L6" s="24">
        <f>C6*Start!$C$19</f>
        <v>8.3548999999999989</v>
      </c>
      <c r="M6" s="23"/>
      <c r="N6" s="24">
        <f>C6*Start!$C$22</f>
        <v>10.947800000000001</v>
      </c>
      <c r="P6" s="24">
        <f>C6*Start!$C$20</f>
        <v>4.3215000000000003</v>
      </c>
      <c r="Q6" s="27">
        <f>C6*Start!$C$21</f>
        <v>5.1857999999999995</v>
      </c>
      <c r="R6" s="2">
        <f t="shared" si="1"/>
        <v>2881</v>
      </c>
      <c r="T6" s="66">
        <f t="shared" si="2"/>
        <v>8.1762505605031191E-3</v>
      </c>
    </row>
    <row r="7" spans="1:20" outlineLevel="1">
      <c r="B7" t="s">
        <v>417</v>
      </c>
      <c r="C7" s="2">
        <v>40</v>
      </c>
      <c r="D7" s="24">
        <f>C7*Start!$C$16</f>
        <v>0.3</v>
      </c>
      <c r="E7" s="23"/>
      <c r="F7" s="24">
        <f>C7*Start!$C$15</f>
        <v>0.184</v>
      </c>
      <c r="G7" s="27">
        <f t="shared" ref="G7" si="3">F7/12</f>
        <v>1.5333333333333332E-2</v>
      </c>
      <c r="H7" s="24">
        <f>C7*Start!$C$17</f>
        <v>0.21999999999999997</v>
      </c>
      <c r="I7" s="23"/>
      <c r="J7" s="24">
        <f>C7*Start!$C$18</f>
        <v>0.248</v>
      </c>
      <c r="K7" s="23"/>
      <c r="L7" s="24">
        <f>C7*Start!$C$19</f>
        <v>0.11599999999999999</v>
      </c>
      <c r="M7" s="23"/>
      <c r="N7" s="24">
        <f>C7*Start!$C$22</f>
        <v>0.152</v>
      </c>
      <c r="P7" s="24">
        <f>C7*Start!$C$20</f>
        <v>0.06</v>
      </c>
      <c r="Q7" s="27">
        <f>C7*Start!$C$21</f>
        <v>7.1999999999999995E-2</v>
      </c>
      <c r="R7" s="2">
        <f t="shared" si="1"/>
        <v>40</v>
      </c>
      <c r="T7" s="66">
        <f t="shared" si="2"/>
        <v>1.1351961902815853E-4</v>
      </c>
    </row>
    <row r="8" spans="1:20" outlineLevel="1">
      <c r="B8" t="s">
        <v>300</v>
      </c>
      <c r="C8" s="2">
        <v>407</v>
      </c>
      <c r="D8" s="24">
        <f>C8*Start!$C$16</f>
        <v>3.0524999999999998</v>
      </c>
      <c r="E8" s="23"/>
      <c r="F8" s="24">
        <f>C8*Start!$C$15</f>
        <v>1.8721999999999999</v>
      </c>
      <c r="G8" s="27">
        <f t="shared" si="0"/>
        <v>0.15601666666666666</v>
      </c>
      <c r="H8" s="24">
        <f>C8*Start!$C$17</f>
        <v>2.2384999999999997</v>
      </c>
      <c r="I8" s="23"/>
      <c r="J8" s="24">
        <f>C8*Start!$C$18</f>
        <v>2.5234000000000001</v>
      </c>
      <c r="K8" s="23"/>
      <c r="L8" s="24">
        <f>C8*Start!$C$19</f>
        <v>1.1802999999999999</v>
      </c>
      <c r="M8" s="23"/>
      <c r="N8" s="24">
        <f>C8*Start!$C$22</f>
        <v>1.5466</v>
      </c>
      <c r="P8" s="24">
        <f>C8*Start!$C$20</f>
        <v>0.61050000000000004</v>
      </c>
      <c r="Q8" s="27">
        <f>C8*Start!$C$21</f>
        <v>0.73260000000000003</v>
      </c>
      <c r="R8" s="2">
        <f t="shared" si="1"/>
        <v>407</v>
      </c>
      <c r="T8" s="66">
        <f t="shared" si="2"/>
        <v>1.1550621236115131E-3</v>
      </c>
    </row>
    <row r="9" spans="1:20" outlineLevel="1">
      <c r="B9" t="s">
        <v>301</v>
      </c>
      <c r="C9" s="2">
        <v>2537</v>
      </c>
      <c r="D9" s="24">
        <f>C9*Start!$C$16</f>
        <v>19.0275</v>
      </c>
      <c r="E9" s="23"/>
      <c r="F9" s="24">
        <f>C9*Start!$C$15</f>
        <v>11.670199999999999</v>
      </c>
      <c r="G9" s="27">
        <f t="shared" si="0"/>
        <v>0.97251666666666658</v>
      </c>
      <c r="H9" s="24">
        <f>C9*Start!$C$17</f>
        <v>13.9535</v>
      </c>
      <c r="I9" s="23"/>
      <c r="J9" s="24">
        <f>C9*Start!$C$18</f>
        <v>15.7294</v>
      </c>
      <c r="K9" s="23"/>
      <c r="L9" s="24">
        <f>C9*Start!$C$19</f>
        <v>7.3572999999999995</v>
      </c>
      <c r="M9" s="23"/>
      <c r="N9" s="24">
        <f>C9*Start!$C$22</f>
        <v>9.6405999999999992</v>
      </c>
      <c r="P9" s="24">
        <f>C9*Start!$C$20</f>
        <v>3.8054999999999999</v>
      </c>
      <c r="Q9" s="27">
        <f>C9*Start!$C$21</f>
        <v>4.5666000000000002</v>
      </c>
      <c r="R9" s="2">
        <f t="shared" si="1"/>
        <v>2537</v>
      </c>
      <c r="T9" s="66">
        <f t="shared" si="2"/>
        <v>7.1999818368609558E-3</v>
      </c>
    </row>
    <row r="10" spans="1:20" outlineLevel="1">
      <c r="B10" t="s">
        <v>260</v>
      </c>
      <c r="C10" s="2">
        <v>8000</v>
      </c>
      <c r="D10" s="24">
        <f>C10*Start!$C$16</f>
        <v>60</v>
      </c>
      <c r="E10" s="23"/>
      <c r="F10" s="24">
        <f>C10*Start!$C$15</f>
        <v>36.799999999999997</v>
      </c>
      <c r="G10" s="27">
        <f t="shared" si="0"/>
        <v>3.0666666666666664</v>
      </c>
      <c r="H10" s="24">
        <f>C10*Start!$C$17</f>
        <v>44</v>
      </c>
      <c r="I10" s="23"/>
      <c r="J10" s="24">
        <f>C10*Start!$C$18</f>
        <v>49.6</v>
      </c>
      <c r="K10" s="23"/>
      <c r="L10" s="24">
        <f>C10*Start!$C$19</f>
        <v>23.2</v>
      </c>
      <c r="M10" s="23"/>
      <c r="N10" s="24">
        <f>C10*Start!$C$22</f>
        <v>30.4</v>
      </c>
      <c r="P10" s="24">
        <f>C10*Start!$C$20</f>
        <v>12</v>
      </c>
      <c r="Q10" s="27">
        <f>C10*Start!$C$21</f>
        <v>14.4</v>
      </c>
      <c r="R10" s="2">
        <f t="shared" si="1"/>
        <v>8000</v>
      </c>
      <c r="T10" s="66">
        <f t="shared" si="2"/>
        <v>2.2703923805631708E-2</v>
      </c>
    </row>
    <row r="11" spans="1:20" outlineLevel="1">
      <c r="B11" t="s">
        <v>358</v>
      </c>
      <c r="C11" s="2">
        <v>6315</v>
      </c>
      <c r="D11" s="24">
        <f>C11*Start!$C$16</f>
        <v>47.362499999999997</v>
      </c>
      <c r="E11" s="23"/>
      <c r="F11" s="24">
        <f>C11*Start!$C$15</f>
        <v>29.048999999999999</v>
      </c>
      <c r="G11" s="27">
        <f t="shared" si="0"/>
        <v>2.42075</v>
      </c>
      <c r="H11" s="24">
        <f>C11*Start!$C$17</f>
        <v>34.732499999999995</v>
      </c>
      <c r="I11" s="23"/>
      <c r="J11" s="24">
        <f>C11*Start!$C$18</f>
        <v>39.152999999999999</v>
      </c>
      <c r="K11" s="23"/>
      <c r="L11" s="24">
        <f>C11*Start!$C$19</f>
        <v>18.313499999999998</v>
      </c>
      <c r="M11" s="23"/>
      <c r="N11" s="24">
        <f>C11*Start!$C$22</f>
        <v>23.997</v>
      </c>
      <c r="P11" s="24">
        <f>C11*Start!$C$20</f>
        <v>9.4725000000000001</v>
      </c>
      <c r="Q11" s="27">
        <f>C11*Start!$C$21</f>
        <v>11.366999999999999</v>
      </c>
      <c r="R11" s="2">
        <f t="shared" si="1"/>
        <v>6315</v>
      </c>
      <c r="T11" s="66">
        <f t="shared" si="2"/>
        <v>1.7921909854070529E-2</v>
      </c>
    </row>
    <row r="12" spans="1:20" outlineLevel="1">
      <c r="B12" t="s">
        <v>359</v>
      </c>
      <c r="C12" s="2">
        <v>2000</v>
      </c>
      <c r="D12" s="24">
        <f>C12*Start!$C$16</f>
        <v>15</v>
      </c>
      <c r="E12" s="23"/>
      <c r="F12" s="24">
        <f>C12*Start!$C$15</f>
        <v>9.1999999999999993</v>
      </c>
      <c r="G12" s="27">
        <f t="shared" si="0"/>
        <v>0.76666666666666661</v>
      </c>
      <c r="H12" s="24">
        <f>C12*Start!$C$17</f>
        <v>11</v>
      </c>
      <c r="I12" s="23"/>
      <c r="J12" s="24">
        <f>C12*Start!$C$18</f>
        <v>12.4</v>
      </c>
      <c r="K12" s="23"/>
      <c r="L12" s="24">
        <f>C12*Start!$C$19</f>
        <v>5.8</v>
      </c>
      <c r="M12" s="23"/>
      <c r="N12" s="24">
        <f>C12*Start!$C$22</f>
        <v>7.6</v>
      </c>
      <c r="P12" s="24">
        <f>C12*Start!$C$20</f>
        <v>3</v>
      </c>
      <c r="Q12" s="27">
        <f>C12*Start!$C$21</f>
        <v>3.6</v>
      </c>
      <c r="R12" s="2">
        <f t="shared" si="1"/>
        <v>2000</v>
      </c>
      <c r="T12" s="66">
        <f t="shared" si="2"/>
        <v>5.675980951407927E-3</v>
      </c>
    </row>
    <row r="13" spans="1:20" outlineLevel="1">
      <c r="B13" t="s">
        <v>302</v>
      </c>
      <c r="C13" s="2">
        <v>0</v>
      </c>
      <c r="D13" s="24">
        <f>C13*Start!$C$16</f>
        <v>0</v>
      </c>
      <c r="E13" s="23"/>
      <c r="F13" s="24">
        <f>C13*Start!$C$15</f>
        <v>0</v>
      </c>
      <c r="G13" s="27">
        <f t="shared" si="0"/>
        <v>0</v>
      </c>
      <c r="H13" s="24">
        <f>C13*Start!$C$17</f>
        <v>0</v>
      </c>
      <c r="I13" s="23"/>
      <c r="J13" s="24">
        <f>C13*Start!$C$18</f>
        <v>0</v>
      </c>
      <c r="K13" s="23"/>
      <c r="L13" s="24">
        <f>C13*Start!$C$19</f>
        <v>0</v>
      </c>
      <c r="M13" s="23"/>
      <c r="N13" s="24">
        <f>C13*Start!$C$22</f>
        <v>0</v>
      </c>
      <c r="P13" s="24">
        <f>C13*Start!$C$20</f>
        <v>0</v>
      </c>
      <c r="Q13" s="27">
        <f>C13*Start!$C$21</f>
        <v>0</v>
      </c>
      <c r="R13" s="2">
        <f t="shared" si="1"/>
        <v>0</v>
      </c>
      <c r="T13" s="66"/>
    </row>
    <row r="14" spans="1:20" outlineLevel="1">
      <c r="B14" t="s">
        <v>266</v>
      </c>
      <c r="C14" s="2">
        <v>1500</v>
      </c>
      <c r="D14" s="24">
        <f>C14*Start!$C$16</f>
        <v>11.25</v>
      </c>
      <c r="E14" s="23"/>
      <c r="F14" s="24">
        <f>C14*Start!$C$15</f>
        <v>6.8999999999999995</v>
      </c>
      <c r="G14" s="27">
        <f t="shared" si="0"/>
        <v>0.57499999999999996</v>
      </c>
      <c r="H14" s="24">
        <f>C14*Start!$C$17</f>
        <v>8.25</v>
      </c>
      <c r="I14" s="23"/>
      <c r="J14" s="24">
        <f>C14*Start!$C$18</f>
        <v>9.2999999999999989</v>
      </c>
      <c r="K14" s="23"/>
      <c r="L14" s="24">
        <f>C14*Start!$C$19</f>
        <v>4.3499999999999996</v>
      </c>
      <c r="M14" s="23"/>
      <c r="N14" s="24">
        <f>C14*Start!$C$22</f>
        <v>5.7</v>
      </c>
      <c r="P14" s="24">
        <f>C14*Start!$C$20</f>
        <v>2.25</v>
      </c>
      <c r="Q14" s="27">
        <f>C14*Start!$C$21</f>
        <v>2.6999999999999997</v>
      </c>
      <c r="R14" s="2">
        <f t="shared" si="1"/>
        <v>1500</v>
      </c>
      <c r="T14" s="66">
        <f t="shared" si="2"/>
        <v>4.2569857135559457E-3</v>
      </c>
    </row>
    <row r="15" spans="1:20" outlineLevel="1">
      <c r="B15" t="s">
        <v>303</v>
      </c>
      <c r="C15" s="2">
        <v>500</v>
      </c>
      <c r="D15" s="24">
        <f>C15*Start!$C$16</f>
        <v>3.75</v>
      </c>
      <c r="E15" s="23"/>
      <c r="F15" s="24">
        <f>C15*Start!$C$15</f>
        <v>2.2999999999999998</v>
      </c>
      <c r="G15" s="27">
        <f t="shared" si="0"/>
        <v>0.19166666666666665</v>
      </c>
      <c r="H15" s="24">
        <f>C15*Start!$C$17</f>
        <v>2.75</v>
      </c>
      <c r="I15" s="23"/>
      <c r="J15" s="24">
        <f>C15*Start!$C$18</f>
        <v>3.1</v>
      </c>
      <c r="K15" s="23"/>
      <c r="L15" s="24">
        <f>C15*Start!$C$19</f>
        <v>1.45</v>
      </c>
      <c r="M15" s="23"/>
      <c r="N15" s="24">
        <f>C15*Start!$C$22</f>
        <v>1.9</v>
      </c>
      <c r="P15" s="24">
        <f>C15*Start!$C$20</f>
        <v>0.75</v>
      </c>
      <c r="Q15" s="27">
        <f>C15*Start!$C$21</f>
        <v>0.9</v>
      </c>
      <c r="R15" s="2">
        <f t="shared" si="1"/>
        <v>500</v>
      </c>
      <c r="T15" s="66">
        <f t="shared" si="2"/>
        <v>1.4189952378519818E-3</v>
      </c>
    </row>
    <row r="16" spans="1:20" outlineLevel="1">
      <c r="B16" t="s">
        <v>265</v>
      </c>
      <c r="C16" s="2">
        <v>597</v>
      </c>
      <c r="D16" s="24">
        <f>C16*Start!$C$16</f>
        <v>4.4775</v>
      </c>
      <c r="E16" s="23"/>
      <c r="F16" s="24">
        <f>C16*Start!$C$15</f>
        <v>2.7462</v>
      </c>
      <c r="G16" s="27">
        <f t="shared" si="0"/>
        <v>0.22885</v>
      </c>
      <c r="H16" s="24">
        <f>C16*Start!$C$17</f>
        <v>3.2834999999999996</v>
      </c>
      <c r="I16" s="23"/>
      <c r="J16" s="24">
        <f>C16*Start!$C$18</f>
        <v>3.7014</v>
      </c>
      <c r="K16" s="23"/>
      <c r="L16" s="24">
        <f>C16*Start!$C$19</f>
        <v>1.7312999999999998</v>
      </c>
      <c r="M16" s="23"/>
      <c r="N16" s="24">
        <f>C16*Start!$C$22</f>
        <v>2.2686000000000002</v>
      </c>
      <c r="P16" s="24">
        <f>C16*Start!$C$20</f>
        <v>0.89550000000000007</v>
      </c>
      <c r="Q16" s="27">
        <f>C16*Start!$C$21</f>
        <v>1.0746</v>
      </c>
      <c r="R16" s="2">
        <f t="shared" si="1"/>
        <v>597</v>
      </c>
      <c r="T16" s="66">
        <f t="shared" si="2"/>
        <v>1.6942803139952663E-3</v>
      </c>
    </row>
    <row r="17" spans="2:20" outlineLevel="1">
      <c r="B17" t="s">
        <v>258</v>
      </c>
      <c r="C17" s="2">
        <v>4125</v>
      </c>
      <c r="D17" s="24">
        <f>C17*Start!$C$16</f>
        <v>30.9375</v>
      </c>
      <c r="E17" s="23"/>
      <c r="F17" s="24">
        <f>C17*Start!$C$15</f>
        <v>18.975000000000001</v>
      </c>
      <c r="G17" s="27">
        <f t="shared" si="0"/>
        <v>1.58125</v>
      </c>
      <c r="H17" s="24">
        <f>C17*Start!$C$17</f>
        <v>22.6875</v>
      </c>
      <c r="I17" s="23"/>
      <c r="J17" s="24">
        <f>C17*Start!$C$18</f>
        <v>25.574999999999999</v>
      </c>
      <c r="K17" s="23"/>
      <c r="L17" s="24">
        <f>C17*Start!$C$19</f>
        <v>11.962499999999999</v>
      </c>
      <c r="M17" s="23"/>
      <c r="N17" s="24">
        <f>C17*Start!$C$22</f>
        <v>15.675000000000001</v>
      </c>
      <c r="P17" s="24">
        <f>C17*Start!$C$20</f>
        <v>6.1875</v>
      </c>
      <c r="Q17" s="27">
        <f>C17*Start!$C$21</f>
        <v>7.4249999999999998</v>
      </c>
      <c r="R17" s="2">
        <f t="shared" si="1"/>
        <v>4125</v>
      </c>
      <c r="T17" s="66">
        <f t="shared" si="2"/>
        <v>1.1706710712278849E-2</v>
      </c>
    </row>
    <row r="18" spans="2:20" outlineLevel="1">
      <c r="B18" t="s">
        <v>257</v>
      </c>
      <c r="C18" s="2">
        <v>1400</v>
      </c>
      <c r="D18" s="24">
        <f>C18*Start!$C$16</f>
        <v>10.5</v>
      </c>
      <c r="E18" s="23"/>
      <c r="F18" s="24">
        <f>C18*Start!$C$15</f>
        <v>6.4399999999999995</v>
      </c>
      <c r="G18" s="27">
        <f t="shared" si="0"/>
        <v>0.53666666666666663</v>
      </c>
      <c r="H18" s="24">
        <f>C18*Start!$C$17</f>
        <v>7.6999999999999993</v>
      </c>
      <c r="I18" s="23"/>
      <c r="J18" s="24">
        <f>C18*Start!$C$18</f>
        <v>8.68</v>
      </c>
      <c r="K18" s="23"/>
      <c r="L18" s="24">
        <f>C18*Start!$C$19</f>
        <v>4.0599999999999996</v>
      </c>
      <c r="M18" s="23"/>
      <c r="N18" s="24">
        <f>C18*Start!$C$22</f>
        <v>5.32</v>
      </c>
      <c r="P18" s="24">
        <f>C18*Start!$C$20</f>
        <v>2.1</v>
      </c>
      <c r="Q18" s="27">
        <f>C18*Start!$C$21</f>
        <v>2.52</v>
      </c>
      <c r="R18" s="2">
        <f t="shared" si="1"/>
        <v>1400</v>
      </c>
      <c r="T18" s="66">
        <f t="shared" si="2"/>
        <v>3.9731866659855489E-3</v>
      </c>
    </row>
    <row r="19" spans="2:20" outlineLevel="1">
      <c r="B19" t="s">
        <v>304</v>
      </c>
      <c r="C19" s="2">
        <v>1000</v>
      </c>
      <c r="D19" s="24">
        <f>C19*Start!$C$16</f>
        <v>7.5</v>
      </c>
      <c r="E19" s="23"/>
      <c r="F19" s="24">
        <f>C19*Start!$C$15</f>
        <v>4.5999999999999996</v>
      </c>
      <c r="G19" s="27">
        <f t="shared" si="0"/>
        <v>0.3833333333333333</v>
      </c>
      <c r="H19" s="24">
        <f>C19*Start!$C$17</f>
        <v>5.5</v>
      </c>
      <c r="I19" s="23"/>
      <c r="J19" s="24">
        <f>C19*Start!$C$18</f>
        <v>6.2</v>
      </c>
      <c r="K19" s="23"/>
      <c r="L19" s="24">
        <f>C19*Start!$C$19</f>
        <v>2.9</v>
      </c>
      <c r="M19" s="23"/>
      <c r="N19" s="24">
        <f>C19*Start!$C$22</f>
        <v>3.8</v>
      </c>
      <c r="P19" s="24">
        <f>C19*Start!$C$20</f>
        <v>1.5</v>
      </c>
      <c r="Q19" s="27">
        <f>C19*Start!$C$21</f>
        <v>1.8</v>
      </c>
      <c r="R19" s="2">
        <f t="shared" si="1"/>
        <v>1000</v>
      </c>
      <c r="T19" s="66">
        <f t="shared" si="2"/>
        <v>2.8379904757039635E-3</v>
      </c>
    </row>
    <row r="20" spans="2:20" outlineLevel="1">
      <c r="B20" t="s">
        <v>11</v>
      </c>
      <c r="C20" s="2">
        <v>7140</v>
      </c>
      <c r="D20" s="24">
        <f>C20*Start!$C$16</f>
        <v>53.55</v>
      </c>
      <c r="E20" s="23"/>
      <c r="F20" s="24">
        <f>C20*Start!$C$15</f>
        <v>32.844000000000001</v>
      </c>
      <c r="G20" s="27">
        <f t="shared" si="0"/>
        <v>2.7370000000000001</v>
      </c>
      <c r="H20" s="24">
        <f>C20*Start!$C$17</f>
        <v>39.269999999999996</v>
      </c>
      <c r="I20" s="23"/>
      <c r="J20" s="24">
        <f>C20*Start!$C$18</f>
        <v>44.268000000000001</v>
      </c>
      <c r="K20" s="23"/>
      <c r="L20" s="24">
        <f>C20*Start!$C$19</f>
        <v>20.706</v>
      </c>
      <c r="M20" s="23"/>
      <c r="N20" s="24">
        <f>C20*Start!$C$22</f>
        <v>27.132000000000001</v>
      </c>
      <c r="P20" s="24">
        <f>C20*Start!$C$20</f>
        <v>10.71</v>
      </c>
      <c r="Q20" s="27">
        <f>C20*Start!$C$21</f>
        <v>12.852</v>
      </c>
      <c r="R20" s="2">
        <f t="shared" si="1"/>
        <v>7140</v>
      </c>
      <c r="T20" s="66">
        <f t="shared" si="2"/>
        <v>2.0263251996526298E-2</v>
      </c>
    </row>
    <row r="21" spans="2:20" outlineLevel="1">
      <c r="B21" t="s">
        <v>12</v>
      </c>
      <c r="C21" s="2">
        <v>1000</v>
      </c>
      <c r="D21" s="24">
        <f>C21*Start!$C$16</f>
        <v>7.5</v>
      </c>
      <c r="E21" s="23"/>
      <c r="F21" s="24">
        <f>C21*Start!$C$15</f>
        <v>4.5999999999999996</v>
      </c>
      <c r="G21" s="27">
        <f t="shared" si="0"/>
        <v>0.3833333333333333</v>
      </c>
      <c r="H21" s="24">
        <f>C21*Start!$C$17</f>
        <v>5.5</v>
      </c>
      <c r="I21" s="23"/>
      <c r="J21" s="24">
        <f>C21*Start!$C$18</f>
        <v>6.2</v>
      </c>
      <c r="K21" s="23"/>
      <c r="L21" s="24">
        <f>C21*Start!$C$19</f>
        <v>2.9</v>
      </c>
      <c r="M21" s="23"/>
      <c r="N21" s="24">
        <f>C21*Start!$C$22</f>
        <v>3.8</v>
      </c>
      <c r="P21" s="24">
        <f>C21*Start!$C$20</f>
        <v>1.5</v>
      </c>
      <c r="Q21" s="27">
        <f>C21*Start!$C$21</f>
        <v>1.8</v>
      </c>
      <c r="R21" s="2">
        <f t="shared" si="1"/>
        <v>1000</v>
      </c>
      <c r="T21" s="66">
        <f t="shared" si="2"/>
        <v>2.8379904757039635E-3</v>
      </c>
    </row>
    <row r="22" spans="2:20" outlineLevel="1">
      <c r="B22" t="s">
        <v>335</v>
      </c>
      <c r="C22" s="2">
        <v>524</v>
      </c>
      <c r="D22" s="24">
        <f>C22*Start!$C$16</f>
        <v>3.9299999999999997</v>
      </c>
      <c r="E22" s="23"/>
      <c r="F22" s="24">
        <f>C22*Start!$C$15</f>
        <v>2.4104000000000001</v>
      </c>
      <c r="G22" s="27">
        <f t="shared" si="0"/>
        <v>0.20086666666666667</v>
      </c>
      <c r="H22" s="24">
        <f>C22*Start!$C$17</f>
        <v>2.8819999999999997</v>
      </c>
      <c r="I22" s="23"/>
      <c r="J22" s="24">
        <f>C22*Start!$C$18</f>
        <v>3.2487999999999997</v>
      </c>
      <c r="K22" s="23"/>
      <c r="L22" s="24">
        <f>C22*Start!$C$19</f>
        <v>1.5195999999999998</v>
      </c>
      <c r="M22" s="23"/>
      <c r="N22" s="24">
        <f>C22*Start!$C$22</f>
        <v>1.9912000000000001</v>
      </c>
      <c r="P22" s="24">
        <f>C22*Start!$C$20</f>
        <v>0.78600000000000003</v>
      </c>
      <c r="Q22" s="27">
        <f>C22*Start!$C$21</f>
        <v>0.94319999999999993</v>
      </c>
      <c r="R22" s="2">
        <f t="shared" si="1"/>
        <v>524</v>
      </c>
      <c r="T22" s="66">
        <f t="shared" si="2"/>
        <v>1.487107009268877E-3</v>
      </c>
    </row>
    <row r="23" spans="2:20" outlineLevel="1">
      <c r="B23" t="s">
        <v>262</v>
      </c>
      <c r="C23" s="2">
        <v>2500</v>
      </c>
      <c r="D23" s="24">
        <f>C23*Start!$C$16</f>
        <v>18.75</v>
      </c>
      <c r="E23" s="23"/>
      <c r="F23" s="24">
        <f>C23*Start!$C$15</f>
        <v>11.5</v>
      </c>
      <c r="G23" s="27">
        <f t="shared" si="0"/>
        <v>0.95833333333333337</v>
      </c>
      <c r="H23" s="24">
        <f>C23*Start!$C$17</f>
        <v>13.75</v>
      </c>
      <c r="I23" s="23"/>
      <c r="J23" s="24">
        <f>C23*Start!$C$18</f>
        <v>15.5</v>
      </c>
      <c r="K23" s="23"/>
      <c r="L23" s="24">
        <f>C23*Start!$C$19</f>
        <v>7.2499999999999991</v>
      </c>
      <c r="M23" s="23"/>
      <c r="N23" s="24">
        <f>C23*Start!$C$22</f>
        <v>9.5</v>
      </c>
      <c r="P23" s="24">
        <f>C23*Start!$C$20</f>
        <v>3.75</v>
      </c>
      <c r="Q23" s="27">
        <f>C23*Start!$C$21</f>
        <v>4.5</v>
      </c>
      <c r="R23" s="2">
        <f t="shared" si="1"/>
        <v>2500</v>
      </c>
      <c r="T23" s="66">
        <f t="shared" si="2"/>
        <v>7.0949761892599092E-3</v>
      </c>
    </row>
    <row r="24" spans="2:20" outlineLevel="1">
      <c r="B24" t="s">
        <v>419</v>
      </c>
      <c r="C24" s="2">
        <v>300</v>
      </c>
      <c r="D24" s="24">
        <f>C24*Start!$C$16</f>
        <v>2.25</v>
      </c>
      <c r="E24" s="23"/>
      <c r="F24" s="24">
        <f>C24*Start!$C$15</f>
        <v>1.38</v>
      </c>
      <c r="G24" s="27">
        <f t="shared" si="0"/>
        <v>0.11499999999999999</v>
      </c>
      <c r="H24" s="24">
        <f>C24*Start!$C$17</f>
        <v>1.65</v>
      </c>
      <c r="I24" s="23"/>
      <c r="J24" s="24">
        <f>C24*Start!$C$18</f>
        <v>1.8599999999999999</v>
      </c>
      <c r="K24" s="23"/>
      <c r="L24" s="24">
        <f>C24*Start!$C$19</f>
        <v>0.86999999999999988</v>
      </c>
      <c r="M24" s="23"/>
      <c r="N24" s="24">
        <f>C24*Start!$C$22</f>
        <v>1.1399999999999999</v>
      </c>
      <c r="P24" s="24">
        <f>C24*Start!$C$20</f>
        <v>0.45</v>
      </c>
      <c r="Q24" s="27">
        <f>C24*Start!$C$21</f>
        <v>0.54</v>
      </c>
      <c r="R24" s="2">
        <f t="shared" si="1"/>
        <v>300</v>
      </c>
      <c r="T24" s="66">
        <f t="shared" si="2"/>
        <v>8.5139714271118905E-4</v>
      </c>
    </row>
    <row r="25" spans="2:20" outlineLevel="1">
      <c r="B25" t="s">
        <v>418</v>
      </c>
      <c r="C25" s="2">
        <v>565</v>
      </c>
      <c r="D25" s="24">
        <f>C25*Start!$C$16</f>
        <v>4.2374999999999998</v>
      </c>
      <c r="E25" s="23"/>
      <c r="F25" s="24">
        <f>C25*Start!$C$15</f>
        <v>2.5989999999999998</v>
      </c>
      <c r="G25" s="27">
        <f t="shared" si="0"/>
        <v>0.21658333333333332</v>
      </c>
      <c r="H25" s="24">
        <f>C25*Start!$C$17</f>
        <v>3.1074999999999999</v>
      </c>
      <c r="I25" s="23"/>
      <c r="J25" s="24">
        <f>C25*Start!$C$18</f>
        <v>3.5029999999999997</v>
      </c>
      <c r="K25" s="23"/>
      <c r="L25" s="24">
        <f>C25*Start!$C$19</f>
        <v>1.6384999999999998</v>
      </c>
      <c r="M25" s="23"/>
      <c r="N25" s="24">
        <f>C25*Start!$C$22</f>
        <v>2.1469999999999998</v>
      </c>
      <c r="P25" s="24">
        <f>C25*Start!$C$20</f>
        <v>0.84750000000000003</v>
      </c>
      <c r="Q25" s="27">
        <f>C25*Start!$C$21</f>
        <v>1.0169999999999999</v>
      </c>
      <c r="R25" s="2">
        <f t="shared" si="1"/>
        <v>565</v>
      </c>
      <c r="T25" s="66">
        <f t="shared" si="2"/>
        <v>1.6034646187727394E-3</v>
      </c>
    </row>
    <row r="26" spans="2:20" outlineLevel="1">
      <c r="B26" t="s">
        <v>339</v>
      </c>
      <c r="C26" s="2">
        <v>1030</v>
      </c>
      <c r="D26" s="24">
        <f>C26*Start!$C$16</f>
        <v>7.7249999999999996</v>
      </c>
      <c r="E26" s="23"/>
      <c r="F26" s="24">
        <f>C26*Start!$C$15</f>
        <v>4.7379999999999995</v>
      </c>
      <c r="G26" s="27">
        <f t="shared" si="0"/>
        <v>0.39483333333333331</v>
      </c>
      <c r="H26" s="24">
        <f>C26*Start!$C$17</f>
        <v>5.665</v>
      </c>
      <c r="I26" s="23"/>
      <c r="J26" s="24">
        <f>C26*Start!$C$18</f>
        <v>6.3860000000000001</v>
      </c>
      <c r="K26" s="23"/>
      <c r="L26" s="24">
        <f>C26*Start!$C$19</f>
        <v>2.9869999999999997</v>
      </c>
      <c r="M26" s="23"/>
      <c r="N26" s="24">
        <f>C26*Start!$C$22</f>
        <v>3.9140000000000001</v>
      </c>
      <c r="P26" s="24">
        <f>C26*Start!$C$20</f>
        <v>1.5449999999999999</v>
      </c>
      <c r="Q26" s="27">
        <f>C26*Start!$C$21</f>
        <v>1.8539999999999999</v>
      </c>
      <c r="R26" s="2">
        <f t="shared" si="1"/>
        <v>1030</v>
      </c>
      <c r="T26" s="66">
        <f t="shared" si="2"/>
        <v>2.9231301899750825E-3</v>
      </c>
    </row>
    <row r="27" spans="2:20" outlineLevel="1">
      <c r="B27" t="s">
        <v>259</v>
      </c>
      <c r="C27" s="2">
        <v>450</v>
      </c>
      <c r="D27" s="24">
        <f>C27*Start!$C$16</f>
        <v>3.375</v>
      </c>
      <c r="E27" s="23"/>
      <c r="F27" s="24">
        <f>C27*Start!$C$15</f>
        <v>2.0699999999999998</v>
      </c>
      <c r="G27" s="27">
        <f t="shared" si="0"/>
        <v>0.17249999999999999</v>
      </c>
      <c r="H27" s="24">
        <f>C27*Start!$C$17</f>
        <v>2.4749999999999996</v>
      </c>
      <c r="I27" s="23"/>
      <c r="J27" s="24">
        <f>C27*Start!$C$18</f>
        <v>2.79</v>
      </c>
      <c r="K27" s="23"/>
      <c r="L27" s="24">
        <f>C27*Start!$C$19</f>
        <v>1.3049999999999999</v>
      </c>
      <c r="M27" s="23"/>
      <c r="N27" s="24">
        <f>C27*Start!$C$22</f>
        <v>1.71</v>
      </c>
      <c r="P27" s="24">
        <f>C27*Start!$C$20</f>
        <v>0.67500000000000004</v>
      </c>
      <c r="Q27" s="27">
        <f>C27*Start!$C$21</f>
        <v>0.80999999999999994</v>
      </c>
      <c r="R27" s="2">
        <f t="shared" si="1"/>
        <v>450</v>
      </c>
      <c r="T27" s="66">
        <f t="shared" si="2"/>
        <v>1.2770957140667836E-3</v>
      </c>
    </row>
    <row r="28" spans="2:20" outlineLevel="1">
      <c r="B28" t="s">
        <v>360</v>
      </c>
      <c r="C28" s="2">
        <v>225000</v>
      </c>
      <c r="D28" s="24">
        <f>C28*Start!$C$16</f>
        <v>1687.5</v>
      </c>
      <c r="E28" s="26">
        <f>D28/12</f>
        <v>140.625</v>
      </c>
      <c r="F28" s="24">
        <f>C28*Start!$C$15</f>
        <v>1035</v>
      </c>
      <c r="G28" s="27">
        <f t="shared" si="0"/>
        <v>86.25</v>
      </c>
      <c r="H28" s="24">
        <f>C28*Start!$C$17</f>
        <v>1237.5</v>
      </c>
      <c r="I28" s="27">
        <f>H28/12</f>
        <v>103.125</v>
      </c>
      <c r="J28" s="24">
        <f>C28*Start!$C$18</f>
        <v>1395</v>
      </c>
      <c r="K28" s="26">
        <f>J28/12</f>
        <v>116.25</v>
      </c>
      <c r="L28" s="24">
        <f>C28*Start!$C$19</f>
        <v>652.5</v>
      </c>
      <c r="M28" s="27">
        <f>L28/12</f>
        <v>54.375</v>
      </c>
      <c r="N28" s="24">
        <f>C28*Start!$C$22</f>
        <v>855</v>
      </c>
      <c r="O28" s="2">
        <f>N28/12</f>
        <v>71.25</v>
      </c>
      <c r="P28" s="24">
        <f>C28*Start!$C$20</f>
        <v>337.5</v>
      </c>
      <c r="Q28" s="27">
        <f>C28*Start!$C$21</f>
        <v>405</v>
      </c>
      <c r="R28" s="2">
        <f t="shared" si="1"/>
        <v>225000</v>
      </c>
      <c r="T28" s="103">
        <f t="shared" si="2"/>
        <v>0.63854785703339179</v>
      </c>
    </row>
    <row r="29" spans="2:20" outlineLevel="1">
      <c r="B29" s="1" t="s">
        <v>305</v>
      </c>
      <c r="C29" s="98">
        <v>70000</v>
      </c>
      <c r="D29" s="24">
        <f>C29*Start!$C$16</f>
        <v>525</v>
      </c>
      <c r="E29" s="27">
        <f>D29/12</f>
        <v>43.75</v>
      </c>
      <c r="F29" s="24">
        <f>C29*Start!$C$15</f>
        <v>322</v>
      </c>
      <c r="G29" s="26">
        <f>F29/12</f>
        <v>26.833333333333332</v>
      </c>
      <c r="H29" s="24">
        <f>C29*Start!$C$17</f>
        <v>385</v>
      </c>
      <c r="I29" s="27">
        <f>H29/12</f>
        <v>32.083333333333336</v>
      </c>
      <c r="J29" s="24">
        <f>C29*Start!$C$18</f>
        <v>434</v>
      </c>
      <c r="K29" s="27">
        <f>J29/12</f>
        <v>36.166666666666664</v>
      </c>
      <c r="L29" s="24">
        <f>C29*Start!$C$19</f>
        <v>203</v>
      </c>
      <c r="M29" s="27">
        <f>L29/12</f>
        <v>16.916666666666668</v>
      </c>
      <c r="N29" s="24">
        <f>C29*Start!$C$22</f>
        <v>266</v>
      </c>
      <c r="O29" s="2">
        <f>N29/12</f>
        <v>22.166666666666668</v>
      </c>
      <c r="P29" s="24">
        <f>C29*Start!$C$20</f>
        <v>105</v>
      </c>
      <c r="Q29" s="2">
        <f>C29*Start!$C$21</f>
        <v>126</v>
      </c>
      <c r="R29" s="2"/>
      <c r="S29" s="100"/>
      <c r="T29" s="66"/>
    </row>
    <row r="30" spans="2:20" outlineLevel="1">
      <c r="B30" s="1" t="s">
        <v>306</v>
      </c>
      <c r="C30" s="98">
        <v>30000</v>
      </c>
      <c r="D30" s="24">
        <f>C30*Start!$C$16</f>
        <v>225</v>
      </c>
      <c r="E30" s="27">
        <f>D30/12</f>
        <v>18.75</v>
      </c>
      <c r="F30" s="24">
        <f>C30*Start!$C$15</f>
        <v>138</v>
      </c>
      <c r="G30" s="26">
        <f t="shared" ref="G30:G37" si="4">F30/12</f>
        <v>11.5</v>
      </c>
      <c r="H30" s="24">
        <f>C30*Start!$C$17</f>
        <v>165</v>
      </c>
      <c r="I30" s="27">
        <f>H30/12</f>
        <v>13.75</v>
      </c>
      <c r="J30" s="24">
        <f>C30*Start!$C$18</f>
        <v>186</v>
      </c>
      <c r="K30" s="27">
        <f>J30/12</f>
        <v>15.5</v>
      </c>
      <c r="L30" s="24">
        <f>C30*Start!$C$19</f>
        <v>87</v>
      </c>
      <c r="M30" s="27">
        <f>L30/12</f>
        <v>7.25</v>
      </c>
      <c r="N30" s="24">
        <f>C30*Start!$C$22</f>
        <v>114</v>
      </c>
      <c r="O30" s="2">
        <f>N30/12</f>
        <v>9.5</v>
      </c>
      <c r="P30" s="24">
        <f>C30*Start!$C$20</f>
        <v>45</v>
      </c>
      <c r="Q30" s="2">
        <f>C30*Start!$C$21</f>
        <v>54</v>
      </c>
      <c r="R30" s="2"/>
      <c r="S30" s="100"/>
      <c r="T30" s="66"/>
    </row>
    <row r="31" spans="2:20" outlineLevel="1">
      <c r="B31" s="1" t="s">
        <v>261</v>
      </c>
      <c r="C31" s="98">
        <v>260000</v>
      </c>
      <c r="D31" s="24">
        <f>C31*Start!$C$16</f>
        <v>1950</v>
      </c>
      <c r="E31" s="27">
        <f>D31/12</f>
        <v>162.5</v>
      </c>
      <c r="F31" s="24">
        <f>C31*Start!$C$15</f>
        <v>1196</v>
      </c>
      <c r="G31" s="26">
        <f t="shared" si="4"/>
        <v>99.666666666666671</v>
      </c>
      <c r="H31" s="24">
        <f>C31*Start!$C$17</f>
        <v>1430</v>
      </c>
      <c r="I31" s="27">
        <f>H31/12</f>
        <v>119.16666666666667</v>
      </c>
      <c r="J31" s="24">
        <f>C31*Start!$C$18</f>
        <v>1612</v>
      </c>
      <c r="K31" s="27">
        <f>J31/12</f>
        <v>134.33333333333334</v>
      </c>
      <c r="L31" s="24">
        <f>C31*Start!$C$19</f>
        <v>754</v>
      </c>
      <c r="M31" s="27">
        <f>L31/12</f>
        <v>62.833333333333336</v>
      </c>
      <c r="N31" s="24">
        <f>C31*Start!$C$22</f>
        <v>988</v>
      </c>
      <c r="O31" s="2">
        <f>N31/12</f>
        <v>82.333333333333329</v>
      </c>
      <c r="P31" s="24">
        <f>C31*Start!$C$20</f>
        <v>390</v>
      </c>
      <c r="Q31" s="2">
        <f>C31*Start!$C$21</f>
        <v>468</v>
      </c>
      <c r="R31" s="2"/>
      <c r="S31" s="100"/>
      <c r="T31" s="66"/>
    </row>
    <row r="32" spans="2:20" outlineLevel="1">
      <c r="B32" t="s">
        <v>3</v>
      </c>
      <c r="C32" s="2">
        <v>8000</v>
      </c>
      <c r="D32" s="24">
        <f>C32*Start!$C$16</f>
        <v>60</v>
      </c>
      <c r="E32" s="23"/>
      <c r="F32" s="24">
        <f>C32*Start!$C$15</f>
        <v>36.799999999999997</v>
      </c>
      <c r="G32" s="27">
        <f t="shared" si="4"/>
        <v>3.0666666666666664</v>
      </c>
      <c r="H32" s="24">
        <f>C32*Start!$C$17</f>
        <v>44</v>
      </c>
      <c r="I32" s="23"/>
      <c r="J32" s="24">
        <f>C32*Start!$C$18</f>
        <v>49.6</v>
      </c>
      <c r="K32" s="23"/>
      <c r="L32" s="24">
        <f>C32*Start!$C$19</f>
        <v>23.2</v>
      </c>
      <c r="M32" s="23"/>
      <c r="N32" s="24">
        <f>C32*Start!$C$22</f>
        <v>30.4</v>
      </c>
      <c r="P32" s="24">
        <f>C32*Start!$C$20</f>
        <v>12</v>
      </c>
      <c r="Q32" s="27">
        <f>C32*Start!$C$21</f>
        <v>14.4</v>
      </c>
      <c r="R32" s="2">
        <f t="shared" si="1"/>
        <v>8000</v>
      </c>
      <c r="T32" s="66">
        <f t="shared" si="2"/>
        <v>2.2703923805631708E-2</v>
      </c>
    </row>
    <row r="33" spans="1:20" outlineLevel="1">
      <c r="B33" t="s">
        <v>4</v>
      </c>
      <c r="C33" s="2">
        <v>0</v>
      </c>
      <c r="D33" s="24">
        <f>C33*Start!$C$16</f>
        <v>0</v>
      </c>
      <c r="E33" s="23"/>
      <c r="F33" s="24">
        <f>C33*Start!$C$15</f>
        <v>0</v>
      </c>
      <c r="G33" s="27">
        <f t="shared" si="4"/>
        <v>0</v>
      </c>
      <c r="H33" s="24">
        <f>C33*Start!$C$17</f>
        <v>0</v>
      </c>
      <c r="I33" s="23"/>
      <c r="J33" s="24">
        <f>C33*Start!$C$18</f>
        <v>0</v>
      </c>
      <c r="K33" s="23"/>
      <c r="L33" s="24">
        <f>C33*Start!$C$19</f>
        <v>0</v>
      </c>
      <c r="M33" s="23"/>
      <c r="N33" s="24">
        <f>C33*Start!$C$22</f>
        <v>0</v>
      </c>
      <c r="P33" s="24">
        <f>C33*Start!$C$20</f>
        <v>0</v>
      </c>
      <c r="Q33" s="27">
        <f>C33*Start!$C$21</f>
        <v>0</v>
      </c>
      <c r="R33" s="2">
        <f t="shared" si="1"/>
        <v>0</v>
      </c>
      <c r="T33" s="66">
        <f t="shared" si="2"/>
        <v>0</v>
      </c>
    </row>
    <row r="34" spans="1:20" outlineLevel="1">
      <c r="B34" t="s">
        <v>267</v>
      </c>
      <c r="C34" s="2">
        <v>7200</v>
      </c>
      <c r="D34" s="24">
        <f>C34*Start!$C$16</f>
        <v>54</v>
      </c>
      <c r="E34" s="23"/>
      <c r="F34" s="24">
        <f>C34*Start!$C$15</f>
        <v>33.119999999999997</v>
      </c>
      <c r="G34" s="27">
        <f t="shared" si="4"/>
        <v>2.76</v>
      </c>
      <c r="H34" s="24">
        <f>C34*Start!$C$17</f>
        <v>39.599999999999994</v>
      </c>
      <c r="I34" s="23"/>
      <c r="J34" s="24">
        <f>C34*Start!$C$18</f>
        <v>44.64</v>
      </c>
      <c r="K34" s="23"/>
      <c r="L34" s="24">
        <f>C34*Start!$C$19</f>
        <v>20.88</v>
      </c>
      <c r="M34" s="23"/>
      <c r="N34" s="24">
        <f>C34*Start!$C$22</f>
        <v>27.36</v>
      </c>
      <c r="P34" s="24">
        <f>C34*Start!$C$20</f>
        <v>10.8</v>
      </c>
      <c r="Q34" s="27">
        <f>C34*Start!$C$21</f>
        <v>12.959999999999999</v>
      </c>
      <c r="R34" s="2">
        <f t="shared" si="1"/>
        <v>7200</v>
      </c>
      <c r="T34" s="66">
        <f t="shared" si="2"/>
        <v>2.0433531425068537E-2</v>
      </c>
    </row>
    <row r="35" spans="1:20" outlineLevel="1">
      <c r="B35" t="s">
        <v>264</v>
      </c>
      <c r="C35" s="2">
        <v>50153</v>
      </c>
      <c r="D35" s="24">
        <f>C35*Start!$C$16</f>
        <v>376.14749999999998</v>
      </c>
      <c r="E35" s="23"/>
      <c r="F35" s="24">
        <f>C35*Start!$C$15</f>
        <v>230.7038</v>
      </c>
      <c r="G35" s="27">
        <f t="shared" si="4"/>
        <v>19.225316666666668</v>
      </c>
      <c r="H35" s="24">
        <f>C35*Start!$C$17</f>
        <v>275.8415</v>
      </c>
      <c r="I35" s="23"/>
      <c r="J35" s="24">
        <f>C35*Start!$C$18</f>
        <v>310.9486</v>
      </c>
      <c r="K35" s="23"/>
      <c r="L35" s="24">
        <f>C35*Start!$C$19</f>
        <v>145.44369999999998</v>
      </c>
      <c r="M35" s="23"/>
      <c r="N35" s="24">
        <f>C35*Start!$C$22</f>
        <v>190.5814</v>
      </c>
      <c r="P35" s="24">
        <f>C35*Start!$C$20</f>
        <v>75.229500000000002</v>
      </c>
      <c r="Q35" s="27">
        <f>C35*Start!$C$21</f>
        <v>90.275399999999991</v>
      </c>
      <c r="R35" s="2">
        <f t="shared" si="1"/>
        <v>50153</v>
      </c>
      <c r="T35" s="66">
        <f t="shared" si="2"/>
        <v>0.14233373632798088</v>
      </c>
    </row>
    <row r="36" spans="1:20" outlineLevel="1">
      <c r="B36" t="s">
        <v>263</v>
      </c>
      <c r="C36" s="2">
        <v>18443</v>
      </c>
      <c r="D36" s="24">
        <f>C36*Start!$C$16</f>
        <v>138.32249999999999</v>
      </c>
      <c r="E36" s="23"/>
      <c r="F36" s="24">
        <f>C36*Start!$C$15</f>
        <v>84.837800000000001</v>
      </c>
      <c r="G36" s="27">
        <f t="shared" si="4"/>
        <v>7.0698166666666671</v>
      </c>
      <c r="H36" s="24">
        <f>C36*Start!$C$17</f>
        <v>101.4365</v>
      </c>
      <c r="I36" s="23"/>
      <c r="J36" s="24">
        <f>C36*Start!$C$18</f>
        <v>114.3466</v>
      </c>
      <c r="K36" s="23"/>
      <c r="L36" s="24">
        <f>C36*Start!$C$19</f>
        <v>53.484699999999997</v>
      </c>
      <c r="M36" s="23"/>
      <c r="N36" s="24">
        <f>C36*Start!$C$22</f>
        <v>70.083399999999997</v>
      </c>
      <c r="P36" s="24">
        <f>C36*Start!$C$20</f>
        <v>27.6645</v>
      </c>
      <c r="Q36" s="27">
        <f>C36*Start!$C$21</f>
        <v>33.197400000000002</v>
      </c>
      <c r="R36" s="2">
        <f t="shared" si="1"/>
        <v>18443</v>
      </c>
      <c r="T36" s="66">
        <f t="shared" si="2"/>
        <v>5.2341058343408201E-2</v>
      </c>
    </row>
    <row r="37" spans="1:20" outlineLevel="1">
      <c r="B37" t="s">
        <v>2</v>
      </c>
      <c r="C37" s="2">
        <v>1500</v>
      </c>
      <c r="D37" s="24">
        <f>C37*Start!$C$16</f>
        <v>11.25</v>
      </c>
      <c r="E37" s="23"/>
      <c r="F37" s="24">
        <f>C37*Start!$C$15</f>
        <v>6.8999999999999995</v>
      </c>
      <c r="G37" s="27">
        <f t="shared" si="4"/>
        <v>0.57499999999999996</v>
      </c>
      <c r="H37" s="24">
        <f>C37*Start!$C$17</f>
        <v>8.25</v>
      </c>
      <c r="I37" s="23"/>
      <c r="J37" s="24">
        <f>C37*Start!$C$18</f>
        <v>9.2999999999999989</v>
      </c>
      <c r="K37" s="23"/>
      <c r="L37" s="24">
        <f>C37*Start!$C$19</f>
        <v>4.3499999999999996</v>
      </c>
      <c r="M37" s="23"/>
      <c r="N37" s="24">
        <f>C37*Start!$C$22</f>
        <v>5.7</v>
      </c>
      <c r="P37" s="24">
        <f>C37*Start!$C$20</f>
        <v>2.25</v>
      </c>
      <c r="Q37" s="27">
        <f>C37*Start!$C$21</f>
        <v>2.6999999999999997</v>
      </c>
      <c r="R37" s="2">
        <f t="shared" si="1"/>
        <v>1500</v>
      </c>
      <c r="T37" s="66">
        <f t="shared" si="2"/>
        <v>4.2569857135559457E-3</v>
      </c>
    </row>
    <row r="38" spans="1:20" outlineLevel="1">
      <c r="B38" t="s">
        <v>270</v>
      </c>
      <c r="C38" s="2">
        <v>-8000</v>
      </c>
      <c r="D38" s="24">
        <f>C38*Start!$C$16</f>
        <v>-60</v>
      </c>
      <c r="E38" s="23"/>
      <c r="F38" s="24">
        <f>C38*Start!$C$15</f>
        <v>-36.799999999999997</v>
      </c>
      <c r="G38" s="27"/>
      <c r="H38" s="24">
        <f>C38*Start!$C$17</f>
        <v>-44</v>
      </c>
      <c r="I38" s="23"/>
      <c r="J38" s="24">
        <f>C38*Start!$C$18</f>
        <v>-49.6</v>
      </c>
      <c r="K38" s="23"/>
      <c r="L38" s="24">
        <f>C38*Start!$C$19</f>
        <v>-23.2</v>
      </c>
      <c r="M38" s="23"/>
      <c r="N38" s="24">
        <f>C38*Start!$C$22</f>
        <v>-30.4</v>
      </c>
      <c r="P38" s="24">
        <f>C38*Start!$C$20</f>
        <v>-12</v>
      </c>
      <c r="Q38" s="27">
        <f>C38*Start!$C$21</f>
        <v>-14.4</v>
      </c>
      <c r="R38" s="2">
        <f t="shared" si="1"/>
        <v>-8000</v>
      </c>
      <c r="T38" s="66">
        <f t="shared" si="2"/>
        <v>-2.2703923805631708E-2</v>
      </c>
    </row>
    <row r="39" spans="1:20" outlineLevel="1">
      <c r="B39" t="s">
        <v>269</v>
      </c>
      <c r="C39" s="2">
        <v>-3000</v>
      </c>
      <c r="D39" s="24">
        <f>C39*Start!$C$16</f>
        <v>-22.5</v>
      </c>
      <c r="E39" s="23"/>
      <c r="F39" s="24">
        <f>C39*Start!$C$15</f>
        <v>-13.799999999999999</v>
      </c>
      <c r="G39" s="27"/>
      <c r="H39" s="24">
        <f>C39*Start!$C$17</f>
        <v>-16.5</v>
      </c>
      <c r="I39" s="23"/>
      <c r="J39" s="24">
        <f>C39*Start!$C$18</f>
        <v>-18.599999999999998</v>
      </c>
      <c r="K39" s="23"/>
      <c r="L39" s="24">
        <f>C39*Start!$C$19</f>
        <v>-8.6999999999999993</v>
      </c>
      <c r="M39" s="23"/>
      <c r="N39" s="24">
        <f>C39*Start!$C$22</f>
        <v>-11.4</v>
      </c>
      <c r="P39" s="24">
        <f>C39*Start!$C$20</f>
        <v>-4.5</v>
      </c>
      <c r="Q39" s="27">
        <f>C39*Start!$C$21</f>
        <v>-5.3999999999999995</v>
      </c>
      <c r="R39" s="2">
        <f t="shared" si="1"/>
        <v>-3000</v>
      </c>
      <c r="T39" s="66">
        <f t="shared" si="2"/>
        <v>-8.5139714271118914E-3</v>
      </c>
    </row>
    <row r="40" spans="1:20" s="1" customFormat="1" outlineLevel="1">
      <c r="B40" s="1" t="s">
        <v>309</v>
      </c>
      <c r="C40" s="3">
        <f>SUM(C4:C39)</f>
        <v>730362</v>
      </c>
      <c r="D40" s="25">
        <f>C40*Start!$B$6</f>
        <v>5477.7150000000001</v>
      </c>
      <c r="E40" s="29"/>
      <c r="F40" s="25">
        <f>C40*Start!$C$15</f>
        <v>3359.6651999999999</v>
      </c>
      <c r="G40" s="29"/>
      <c r="H40" s="25">
        <f>C40*Start!$C$17</f>
        <v>4016.991</v>
      </c>
      <c r="I40" s="29"/>
      <c r="J40" s="25">
        <f>C40*Start!$C$18</f>
        <v>4528.2443999999996</v>
      </c>
      <c r="K40" s="29"/>
      <c r="L40" s="25">
        <f>C40*Start!$C$19</f>
        <v>2118.0497999999998</v>
      </c>
      <c r="M40" s="29"/>
      <c r="N40" s="25">
        <f>C40*Start!$C$22</f>
        <v>2775.3755999999998</v>
      </c>
      <c r="P40" s="25">
        <f>C40*Start!$C$20</f>
        <v>1095.5430000000001</v>
      </c>
      <c r="Q40" s="26">
        <f>C40*Start!$C$21</f>
        <v>1314.6515999999999</v>
      </c>
      <c r="R40" s="3">
        <f>SUM(R4:R39)</f>
        <v>370362</v>
      </c>
      <c r="T40" s="66">
        <f t="shared" si="2"/>
        <v>1.0510838285626714</v>
      </c>
    </row>
    <row r="41" spans="1:20" outlineLevel="1">
      <c r="B41" s="19"/>
      <c r="C41" s="2"/>
      <c r="D41" s="22"/>
      <c r="E41" s="23"/>
      <c r="F41" s="24"/>
      <c r="G41" s="23"/>
      <c r="H41" s="24"/>
      <c r="I41" s="23"/>
      <c r="J41" s="24"/>
      <c r="K41" s="23"/>
      <c r="L41" s="24"/>
      <c r="M41" s="23"/>
      <c r="N41" s="24"/>
      <c r="P41" s="24"/>
      <c r="Q41" s="27"/>
      <c r="R41" s="2"/>
      <c r="T41" s="66"/>
    </row>
    <row r="42" spans="1:20" outlineLevel="1">
      <c r="B42" s="1" t="s">
        <v>5</v>
      </c>
      <c r="C42" s="2"/>
      <c r="D42" s="22"/>
      <c r="E42" s="23"/>
      <c r="F42" s="24"/>
      <c r="G42" s="23"/>
      <c r="H42" s="24"/>
      <c r="I42" s="23"/>
      <c r="J42" s="24"/>
      <c r="K42" s="23"/>
      <c r="L42" s="24"/>
      <c r="M42" s="23"/>
      <c r="N42" s="24"/>
      <c r="P42" s="24"/>
      <c r="Q42" s="27"/>
      <c r="R42" s="2"/>
      <c r="T42" s="66"/>
    </row>
    <row r="43" spans="1:20" outlineLevel="1">
      <c r="B43" t="s">
        <v>307</v>
      </c>
      <c r="C43" s="2">
        <v>18000</v>
      </c>
      <c r="D43" s="24">
        <f>C43*Start!$C$16</f>
        <v>135</v>
      </c>
      <c r="E43" s="23"/>
      <c r="F43" s="24">
        <f>C43*Start!$C$15</f>
        <v>82.8</v>
      </c>
      <c r="G43" s="27">
        <f>F43/12</f>
        <v>6.8999999999999995</v>
      </c>
      <c r="H43" s="24">
        <f>C43*Start!$C$17</f>
        <v>99</v>
      </c>
      <c r="I43" s="23"/>
      <c r="J43" s="24">
        <f>C43*Start!$C$18</f>
        <v>111.6</v>
      </c>
      <c r="K43" s="23"/>
      <c r="L43" s="24">
        <f>C43*Start!$C$19</f>
        <v>52.199999999999996</v>
      </c>
      <c r="M43" s="23"/>
      <c r="N43" s="24">
        <f>C43*Start!$C$22</f>
        <v>68.400000000000006</v>
      </c>
      <c r="P43" s="24">
        <f>C43*Start!$C$20</f>
        <v>27</v>
      </c>
      <c r="Q43" s="27">
        <f>C43*Start!$C$21</f>
        <v>32.4</v>
      </c>
      <c r="R43" s="2">
        <f t="shared" si="1"/>
        <v>18000</v>
      </c>
      <c r="T43" s="66">
        <f t="shared" si="2"/>
        <v>5.1083828562671345E-2</v>
      </c>
    </row>
    <row r="44" spans="1:20" outlineLevel="1">
      <c r="B44" t="s">
        <v>308</v>
      </c>
      <c r="C44" s="2">
        <v>0</v>
      </c>
      <c r="D44" s="24">
        <f>C44*Start!$C$16</f>
        <v>0</v>
      </c>
      <c r="E44" s="23"/>
      <c r="F44" s="24">
        <f>C44*Start!$C$15</f>
        <v>0</v>
      </c>
      <c r="G44" s="23"/>
      <c r="H44" s="24">
        <f>C44*Start!$C$17</f>
        <v>0</v>
      </c>
      <c r="I44" s="23"/>
      <c r="J44" s="24">
        <f>C44*Start!$C$18</f>
        <v>0</v>
      </c>
      <c r="K44" s="23"/>
      <c r="L44" s="24">
        <f>C44*Start!$C$19</f>
        <v>0</v>
      </c>
      <c r="M44" s="23"/>
      <c r="N44" s="24">
        <f>C44*Start!$C$22</f>
        <v>0</v>
      </c>
      <c r="P44" s="24">
        <f>C44*Start!$C$20</f>
        <v>0</v>
      </c>
      <c r="Q44" s="27">
        <f>C44*Start!$C$21</f>
        <v>0</v>
      </c>
      <c r="R44" s="2">
        <f t="shared" si="1"/>
        <v>0</v>
      </c>
      <c r="T44" s="66"/>
    </row>
    <row r="45" spans="1:20" s="1" customFormat="1" outlineLevel="1">
      <c r="B45" s="1" t="s">
        <v>271</v>
      </c>
      <c r="C45" s="3">
        <f>SUM(C43:C44)</f>
        <v>18000</v>
      </c>
      <c r="D45" s="25">
        <f>C45*Start!$B$6</f>
        <v>135</v>
      </c>
      <c r="E45" s="29"/>
      <c r="F45" s="25">
        <f>C45*Start!$C$15</f>
        <v>82.8</v>
      </c>
      <c r="G45" s="29"/>
      <c r="H45" s="25">
        <f>C45*Start!$C$17</f>
        <v>99</v>
      </c>
      <c r="I45" s="29"/>
      <c r="J45" s="25">
        <f>C45*Start!$C$18</f>
        <v>111.6</v>
      </c>
      <c r="K45" s="29"/>
      <c r="L45" s="25">
        <f>C45*Start!$C$19</f>
        <v>52.199999999999996</v>
      </c>
      <c r="M45" s="29"/>
      <c r="N45" s="25">
        <f>C45*Start!$C$22</f>
        <v>68.400000000000006</v>
      </c>
      <c r="P45" s="25">
        <f>C45*Start!$C$20</f>
        <v>27</v>
      </c>
      <c r="Q45" s="26">
        <f>C45*Start!$C$21</f>
        <v>32.4</v>
      </c>
      <c r="R45" s="2">
        <f t="shared" si="1"/>
        <v>18000</v>
      </c>
      <c r="T45" s="66">
        <f t="shared" si="2"/>
        <v>5.1083828562671345E-2</v>
      </c>
    </row>
    <row r="46" spans="1:20" outlineLevel="1">
      <c r="C46" s="2"/>
      <c r="D46" s="22"/>
      <c r="E46" s="23"/>
      <c r="F46" s="24"/>
      <c r="G46" s="23"/>
      <c r="H46" s="24"/>
      <c r="I46" s="23"/>
      <c r="J46" s="24"/>
      <c r="K46" s="23"/>
      <c r="L46" s="24"/>
      <c r="M46" s="23"/>
      <c r="N46" s="24"/>
      <c r="P46" s="22"/>
      <c r="Q46" s="23"/>
      <c r="R46" s="2">
        <f t="shared" si="1"/>
        <v>0</v>
      </c>
      <c r="T46" s="66"/>
    </row>
    <row r="47" spans="1:20" s="1" customFormat="1">
      <c r="A47" s="1" t="s">
        <v>268</v>
      </c>
      <c r="B47" s="1" t="s">
        <v>314</v>
      </c>
      <c r="C47" s="3">
        <f>C40-C45</f>
        <v>712362</v>
      </c>
      <c r="D47" s="25">
        <f>C47*Start!$B$6</f>
        <v>5342.7150000000001</v>
      </c>
      <c r="E47" s="26">
        <f>D47/12</f>
        <v>445.22624999999999</v>
      </c>
      <c r="F47" s="25">
        <f>C47*Start!$C$15</f>
        <v>3276.8651999999997</v>
      </c>
      <c r="G47" s="26">
        <f>F47/12</f>
        <v>273.07209999999998</v>
      </c>
      <c r="H47" s="25">
        <f>C47*Start!$C$17</f>
        <v>3917.991</v>
      </c>
      <c r="I47" s="26">
        <f>H47/12</f>
        <v>326.49925000000002</v>
      </c>
      <c r="J47" s="25">
        <f>C47*Start!$C$18</f>
        <v>4416.6444000000001</v>
      </c>
      <c r="K47" s="26">
        <f>J47/12</f>
        <v>368.05369999999999</v>
      </c>
      <c r="L47" s="25">
        <f>C47*Start!$C$19</f>
        <v>2065.8498</v>
      </c>
      <c r="M47" s="26">
        <f>L47/12</f>
        <v>172.15414999999999</v>
      </c>
      <c r="N47" s="25">
        <f>C47*Start!$C$22</f>
        <v>2706.9756000000002</v>
      </c>
      <c r="O47" s="3">
        <f>N47/12</f>
        <v>225.58130000000003</v>
      </c>
      <c r="P47" s="25">
        <f>C47*Start!$C$20</f>
        <v>1068.5430000000001</v>
      </c>
      <c r="Q47" s="26">
        <f>C47*Start!$C$21</f>
        <v>1282.2516000000001</v>
      </c>
      <c r="R47" s="3">
        <f>R40-R45</f>
        <v>352362</v>
      </c>
      <c r="S47" s="72">
        <f>R47/R73</f>
        <v>0.2940201664180076</v>
      </c>
      <c r="T47" s="66">
        <f t="shared" si="2"/>
        <v>1</v>
      </c>
    </row>
    <row r="48" spans="1:20">
      <c r="C48" s="2"/>
      <c r="D48" s="24"/>
      <c r="E48" s="23"/>
      <c r="F48" s="22"/>
      <c r="G48" s="23"/>
      <c r="H48" s="22"/>
      <c r="I48" s="23"/>
      <c r="J48" s="22"/>
      <c r="K48" s="23"/>
      <c r="L48" s="22"/>
      <c r="M48" s="23"/>
      <c r="N48" s="22"/>
      <c r="P48" s="22"/>
      <c r="Q48" s="23"/>
      <c r="S48" s="1"/>
      <c r="T48" s="2"/>
    </row>
    <row r="49" spans="1:20">
      <c r="A49" t="s">
        <v>276</v>
      </c>
      <c r="B49" s="1" t="s">
        <v>7</v>
      </c>
      <c r="C49" s="2"/>
      <c r="D49" s="24"/>
      <c r="E49" s="23"/>
      <c r="F49" s="22"/>
      <c r="G49" s="23"/>
      <c r="H49" s="22"/>
      <c r="I49" s="23"/>
      <c r="J49" s="22"/>
      <c r="K49" s="23"/>
      <c r="L49" s="22"/>
      <c r="M49" s="23"/>
      <c r="N49" s="22"/>
      <c r="P49" s="22"/>
      <c r="Q49" s="23"/>
      <c r="T49" s="2"/>
    </row>
    <row r="50" spans="1:20">
      <c r="B50" s="36" t="s">
        <v>16</v>
      </c>
      <c r="C50" s="2"/>
      <c r="D50" s="24"/>
      <c r="E50" s="23"/>
      <c r="F50" s="22"/>
      <c r="G50" s="23"/>
      <c r="H50" s="22"/>
      <c r="I50" s="23"/>
      <c r="J50" s="22"/>
      <c r="K50" s="23"/>
      <c r="L50" s="22"/>
      <c r="M50" s="23"/>
      <c r="N50" s="22"/>
      <c r="P50" s="22"/>
      <c r="Q50" s="23"/>
      <c r="T50" s="2"/>
    </row>
    <row r="51" spans="1:20" outlineLevel="1">
      <c r="B51" t="s">
        <v>310</v>
      </c>
      <c r="C51" s="2">
        <v>0</v>
      </c>
      <c r="D51" s="24">
        <f>C51/Start!$B$9</f>
        <v>0</v>
      </c>
      <c r="E51" s="27">
        <f>D51/12</f>
        <v>0</v>
      </c>
      <c r="F51" s="24">
        <f>$C51/Start!$B$9</f>
        <v>0</v>
      </c>
      <c r="G51" s="27"/>
      <c r="H51" s="24">
        <f>$C51/Start!$B$9</f>
        <v>0</v>
      </c>
      <c r="I51" s="27"/>
      <c r="J51" s="24">
        <f>$C51/Start!$B$9</f>
        <v>0</v>
      </c>
      <c r="K51" s="27"/>
      <c r="L51" s="24">
        <f>$C51/Start!$B$9</f>
        <v>0</v>
      </c>
      <c r="M51" s="23"/>
      <c r="N51" s="24">
        <f>$C51/Start!$B$9</f>
        <v>0</v>
      </c>
      <c r="P51" s="22"/>
      <c r="Q51" s="23"/>
      <c r="R51" s="2">
        <f>C51</f>
        <v>0</v>
      </c>
      <c r="T51" s="66"/>
    </row>
    <row r="52" spans="1:20" outlineLevel="1">
      <c r="B52" t="s">
        <v>311</v>
      </c>
      <c r="C52" s="2">
        <v>3465</v>
      </c>
      <c r="D52" s="24">
        <f>C52/Start!$B$9</f>
        <v>16.985294117647058</v>
      </c>
      <c r="E52" s="27">
        <f t="shared" ref="E52:E57" si="5">D52/12</f>
        <v>1.4154411764705881</v>
      </c>
      <c r="F52" s="24">
        <f>$C52/Start!$B$9</f>
        <v>16.985294117647058</v>
      </c>
      <c r="G52" s="27">
        <f t="shared" ref="G52:G57" si="6">F52/12</f>
        <v>1.4154411764705881</v>
      </c>
      <c r="H52" s="24">
        <f>$C52/Start!$B$9</f>
        <v>16.985294117647058</v>
      </c>
      <c r="I52" s="27"/>
      <c r="J52" s="24">
        <f>$C52/Start!$B$9</f>
        <v>16.985294117647058</v>
      </c>
      <c r="K52" s="27"/>
      <c r="L52" s="24">
        <f>$C52/Start!$B$9</f>
        <v>16.985294117647058</v>
      </c>
      <c r="M52" s="23"/>
      <c r="N52" s="24">
        <f>$C52/Start!$B$9</f>
        <v>16.985294117647058</v>
      </c>
      <c r="P52" s="22"/>
      <c r="Q52" s="23"/>
      <c r="R52" s="2">
        <f t="shared" ref="R52:R59" si="7">C52</f>
        <v>3465</v>
      </c>
      <c r="T52" s="66">
        <f t="shared" ref="T52:T59" si="8">R52/$R$59</f>
        <v>2.5760932597802329E-2</v>
      </c>
    </row>
    <row r="53" spans="1:20" outlineLevel="1">
      <c r="B53" t="s">
        <v>275</v>
      </c>
      <c r="C53" s="2">
        <v>0</v>
      </c>
      <c r="D53" s="24">
        <f>C53/Start!$B$9</f>
        <v>0</v>
      </c>
      <c r="E53" s="27">
        <f t="shared" si="5"/>
        <v>0</v>
      </c>
      <c r="F53" s="24">
        <f>$C53/Start!$B$9</f>
        <v>0</v>
      </c>
      <c r="G53" s="27">
        <f t="shared" si="6"/>
        <v>0</v>
      </c>
      <c r="H53" s="24">
        <f>$C53/Start!$B$9</f>
        <v>0</v>
      </c>
      <c r="I53" s="27"/>
      <c r="J53" s="24">
        <f>$C53/Start!$B$9</f>
        <v>0</v>
      </c>
      <c r="K53" s="27"/>
      <c r="L53" s="24">
        <f>$C53/Start!$B$9</f>
        <v>0</v>
      </c>
      <c r="M53" s="23"/>
      <c r="N53" s="24">
        <f>$C53/Start!$B$9</f>
        <v>0</v>
      </c>
      <c r="P53" s="22"/>
      <c r="Q53" s="23"/>
      <c r="R53" s="2">
        <f t="shared" si="7"/>
        <v>0</v>
      </c>
      <c r="T53" s="66"/>
    </row>
    <row r="54" spans="1:20" outlineLevel="1">
      <c r="B54" t="s">
        <v>272</v>
      </c>
      <c r="C54" s="2">
        <v>4214</v>
      </c>
      <c r="D54" s="24">
        <f>C54/Start!$B$9</f>
        <v>20.656862745098039</v>
      </c>
      <c r="E54" s="27">
        <f t="shared" si="5"/>
        <v>1.7214052287581698</v>
      </c>
      <c r="F54" s="24">
        <f>$C54/Start!$B$9</f>
        <v>20.656862745098039</v>
      </c>
      <c r="G54" s="27">
        <f t="shared" si="6"/>
        <v>1.7214052287581698</v>
      </c>
      <c r="H54" s="24">
        <f>$C54/Start!$B$9</f>
        <v>20.656862745098039</v>
      </c>
      <c r="I54" s="27"/>
      <c r="J54" s="24">
        <f>$C54/Start!$B$9</f>
        <v>20.656862745098039</v>
      </c>
      <c r="K54" s="27"/>
      <c r="L54" s="24">
        <f>$C54/Start!$B$9</f>
        <v>20.656862745098039</v>
      </c>
      <c r="M54" s="23"/>
      <c r="N54" s="24">
        <f>$C54/Start!$B$9</f>
        <v>20.656862745098039</v>
      </c>
      <c r="P54" s="22"/>
      <c r="Q54" s="23"/>
      <c r="R54" s="2">
        <f t="shared" si="7"/>
        <v>4214</v>
      </c>
      <c r="T54" s="66">
        <f t="shared" si="8"/>
        <v>3.1329457421973739E-2</v>
      </c>
    </row>
    <row r="55" spans="1:20" outlineLevel="1">
      <c r="B55" t="s">
        <v>312</v>
      </c>
      <c r="C55" s="2">
        <v>92090</v>
      </c>
      <c r="D55" s="24">
        <f>C55/Start!$B$9</f>
        <v>451.42156862745099</v>
      </c>
      <c r="E55" s="27">
        <f t="shared" si="5"/>
        <v>37.618464052287585</v>
      </c>
      <c r="F55" s="24">
        <f>$C55/Start!$B$9</f>
        <v>451.42156862745099</v>
      </c>
      <c r="G55" s="27">
        <f t="shared" si="6"/>
        <v>37.618464052287585</v>
      </c>
      <c r="H55" s="24">
        <f>$C55/Start!$B$9</f>
        <v>451.42156862745099</v>
      </c>
      <c r="I55" s="27"/>
      <c r="J55" s="24">
        <f>$C55/Start!$B$9</f>
        <v>451.42156862745099</v>
      </c>
      <c r="K55" s="27"/>
      <c r="L55" s="24">
        <f>$C55/Start!$B$9</f>
        <v>451.42156862745099</v>
      </c>
      <c r="M55" s="23"/>
      <c r="N55" s="24">
        <f>$C55/Start!$B$9</f>
        <v>451.42156862745099</v>
      </c>
      <c r="P55" s="22"/>
      <c r="Q55" s="23"/>
      <c r="R55" s="2">
        <f t="shared" si="7"/>
        <v>92090</v>
      </c>
      <c r="T55" s="103">
        <f t="shared" si="8"/>
        <v>0.68465347270753718</v>
      </c>
    </row>
    <row r="56" spans="1:20" outlineLevel="1">
      <c r="B56" t="s">
        <v>273</v>
      </c>
      <c r="C56" s="2">
        <v>2500</v>
      </c>
      <c r="D56" s="24">
        <f>C56/Start!$B$9</f>
        <v>12.254901960784315</v>
      </c>
      <c r="E56" s="27">
        <f t="shared" si="5"/>
        <v>1.0212418300653596</v>
      </c>
      <c r="F56" s="24">
        <f>$C56/Start!$B$9</f>
        <v>12.254901960784315</v>
      </c>
      <c r="G56" s="27">
        <f t="shared" si="6"/>
        <v>1.0212418300653596</v>
      </c>
      <c r="H56" s="24">
        <f>$C56/Start!$B$9</f>
        <v>12.254901960784315</v>
      </c>
      <c r="I56" s="27"/>
      <c r="J56" s="24">
        <f>$C56/Start!$B$9</f>
        <v>12.254901960784315</v>
      </c>
      <c r="K56" s="27"/>
      <c r="L56" s="24">
        <f>$C56/Start!$B$9</f>
        <v>12.254901960784315</v>
      </c>
      <c r="M56" s="23"/>
      <c r="N56" s="24">
        <f>$C56/Start!$B$9</f>
        <v>12.254901960784315</v>
      </c>
      <c r="P56" s="22"/>
      <c r="Q56" s="23"/>
      <c r="R56" s="2">
        <f t="shared" si="7"/>
        <v>2500</v>
      </c>
      <c r="T56" s="66">
        <f t="shared" si="8"/>
        <v>1.8586531455845837E-2</v>
      </c>
    </row>
    <row r="57" spans="1:20" outlineLevel="1">
      <c r="B57" t="s">
        <v>313</v>
      </c>
      <c r="C57" s="2">
        <v>32237</v>
      </c>
      <c r="D57" s="24">
        <f>C57/Start!$B$9</f>
        <v>158.02450980392157</v>
      </c>
      <c r="E57" s="27">
        <f t="shared" si="5"/>
        <v>13.168709150326798</v>
      </c>
      <c r="F57" s="24">
        <f>$C57/Start!$B$9</f>
        <v>158.02450980392157</v>
      </c>
      <c r="G57" s="27">
        <f t="shared" si="6"/>
        <v>13.168709150326798</v>
      </c>
      <c r="H57" s="24">
        <f>$C57/Start!$B$9</f>
        <v>158.02450980392157</v>
      </c>
      <c r="I57" s="27"/>
      <c r="J57" s="24">
        <f>$C57/Start!$B$9</f>
        <v>158.02450980392157</v>
      </c>
      <c r="K57" s="27"/>
      <c r="L57" s="24">
        <f>$C57/Start!$B$9</f>
        <v>158.02450980392157</v>
      </c>
      <c r="M57" s="23"/>
      <c r="N57" s="24">
        <f>$C57/Start!$B$9</f>
        <v>158.02450980392157</v>
      </c>
      <c r="P57" s="22"/>
      <c r="Q57" s="23"/>
      <c r="R57" s="2">
        <f t="shared" si="7"/>
        <v>32237</v>
      </c>
      <c r="T57" s="103">
        <f t="shared" si="8"/>
        <v>0.23966960581684088</v>
      </c>
    </row>
    <row r="58" spans="1:20" outlineLevel="1">
      <c r="C58" s="2"/>
      <c r="D58" s="24"/>
      <c r="E58" s="27"/>
      <c r="F58" s="24"/>
      <c r="G58" s="27"/>
      <c r="H58" s="24"/>
      <c r="I58" s="27"/>
      <c r="J58" s="24"/>
      <c r="K58" s="27"/>
      <c r="L58" s="24"/>
      <c r="M58" s="23"/>
      <c r="N58" s="24"/>
      <c r="P58" s="22"/>
      <c r="Q58" s="23"/>
      <c r="R58" s="2">
        <f t="shared" si="7"/>
        <v>0</v>
      </c>
      <c r="T58" s="66"/>
    </row>
    <row r="59" spans="1:20" s="1" customFormat="1">
      <c r="A59" s="1" t="s">
        <v>276</v>
      </c>
      <c r="B59" s="1" t="s">
        <v>15</v>
      </c>
      <c r="C59" s="3">
        <f>SUM(C51:C58)</f>
        <v>134506</v>
      </c>
      <c r="D59" s="25">
        <f>$C59/Start!$B$9</f>
        <v>659.34313725490199</v>
      </c>
      <c r="E59" s="26">
        <f>D59/12</f>
        <v>54.945261437908499</v>
      </c>
      <c r="F59" s="25">
        <f>$C59/Start!$B$9</f>
        <v>659.34313725490199</v>
      </c>
      <c r="G59" s="26">
        <f>F59/12</f>
        <v>54.945261437908499</v>
      </c>
      <c r="H59" s="25">
        <f>$C59/Start!$B$9</f>
        <v>659.34313725490199</v>
      </c>
      <c r="I59" s="26">
        <f>H59/12</f>
        <v>54.945261437908499</v>
      </c>
      <c r="J59" s="25">
        <f>$C59/Start!$B$9</f>
        <v>659.34313725490199</v>
      </c>
      <c r="K59" s="26">
        <f>J59/12</f>
        <v>54.945261437908499</v>
      </c>
      <c r="L59" s="25">
        <f>$C59/Start!$B$9</f>
        <v>659.34313725490199</v>
      </c>
      <c r="M59" s="26">
        <f>L59/12</f>
        <v>54.945261437908499</v>
      </c>
      <c r="N59" s="25">
        <f>$C59/Start!$B$9</f>
        <v>659.34313725490199</v>
      </c>
      <c r="O59" s="3">
        <f>N59/12</f>
        <v>54.945261437908499</v>
      </c>
      <c r="P59" s="25">
        <v>0</v>
      </c>
      <c r="Q59" s="26">
        <v>0</v>
      </c>
      <c r="R59" s="3">
        <f t="shared" si="7"/>
        <v>134506</v>
      </c>
      <c r="S59" s="72">
        <f>R59/R73</f>
        <v>0.11223536165710414</v>
      </c>
      <c r="T59" s="66">
        <f t="shared" si="8"/>
        <v>1</v>
      </c>
    </row>
    <row r="60" spans="1:20">
      <c r="D60" s="22"/>
      <c r="E60" s="23"/>
      <c r="F60" s="22"/>
      <c r="G60" s="23"/>
      <c r="H60" s="22"/>
      <c r="I60" s="23"/>
      <c r="J60" s="22"/>
      <c r="K60" s="23"/>
      <c r="L60" s="22"/>
      <c r="M60" s="23"/>
      <c r="N60" s="22"/>
      <c r="P60" s="22"/>
      <c r="Q60" s="23"/>
      <c r="T60" s="99"/>
    </row>
    <row r="61" spans="1:20">
      <c r="A61" s="1" t="s">
        <v>277</v>
      </c>
      <c r="B61" s="1" t="s">
        <v>8</v>
      </c>
      <c r="D61" s="22"/>
      <c r="E61" s="23"/>
      <c r="F61" s="22"/>
      <c r="G61" s="23"/>
      <c r="H61" s="22"/>
      <c r="I61" s="23"/>
      <c r="J61" s="22"/>
      <c r="K61" s="23"/>
      <c r="L61" s="22"/>
      <c r="M61" s="23"/>
      <c r="N61" s="22"/>
      <c r="P61" s="22"/>
      <c r="Q61" s="23"/>
      <c r="T61" s="99"/>
    </row>
    <row r="62" spans="1:20">
      <c r="B62" s="36" t="s">
        <v>16</v>
      </c>
      <c r="D62" s="22"/>
      <c r="E62" s="23"/>
      <c r="F62" s="22"/>
      <c r="G62" s="23"/>
      <c r="H62" s="22"/>
      <c r="I62" s="23"/>
      <c r="J62" s="22"/>
      <c r="K62" s="23"/>
      <c r="L62" s="22"/>
      <c r="M62" s="23"/>
      <c r="N62" s="22"/>
      <c r="P62" s="22"/>
      <c r="Q62" s="23"/>
      <c r="T62" s="99"/>
    </row>
    <row r="63" spans="1:20" outlineLevel="1">
      <c r="B63" t="s">
        <v>427</v>
      </c>
      <c r="C63" s="2">
        <v>7546</v>
      </c>
      <c r="D63" s="24">
        <f>$C63/Start!$B$9</f>
        <v>36.990196078431374</v>
      </c>
      <c r="E63" s="27">
        <f>D63/12</f>
        <v>3.0825163398692812</v>
      </c>
      <c r="F63" s="24">
        <f>$C63/Start!$B$9</f>
        <v>36.990196078431374</v>
      </c>
      <c r="G63" s="27">
        <f t="shared" ref="G63:G70" si="9">F63/12</f>
        <v>3.0825163398692812</v>
      </c>
      <c r="H63" s="24">
        <f>$C63/Start!$B$9</f>
        <v>36.990196078431374</v>
      </c>
      <c r="I63" s="27"/>
      <c r="J63" s="24">
        <f>$C63/Start!$B$9</f>
        <v>36.990196078431374</v>
      </c>
      <c r="K63" s="27"/>
      <c r="L63" s="24">
        <f>$C63/Start!$B$9</f>
        <v>36.990196078431374</v>
      </c>
      <c r="M63" s="27"/>
      <c r="N63" s="24">
        <f>$C63/Start!$B$9</f>
        <v>36.990196078431374</v>
      </c>
      <c r="O63" s="2"/>
      <c r="P63" s="24"/>
      <c r="Q63" s="27"/>
      <c r="R63" s="2">
        <f t="shared" ref="R63:R70" si="10">C63</f>
        <v>7546</v>
      </c>
      <c r="T63" s="66">
        <f>R63/$R$70</f>
        <v>2.1464330413016271E-2</v>
      </c>
    </row>
    <row r="64" spans="1:20" outlineLevel="1">
      <c r="B64" t="s">
        <v>425</v>
      </c>
      <c r="C64" s="2">
        <v>181272</v>
      </c>
      <c r="D64" s="24">
        <f>$C64/Start!$B$9</f>
        <v>888.58823529411768</v>
      </c>
      <c r="E64" s="27">
        <f>D64/12</f>
        <v>74.049019607843135</v>
      </c>
      <c r="F64" s="24">
        <f>$C64/Start!$B$9</f>
        <v>888.58823529411768</v>
      </c>
      <c r="G64" s="27">
        <f t="shared" si="9"/>
        <v>74.049019607843135</v>
      </c>
      <c r="H64" s="24">
        <f>$C64/Start!$B$9</f>
        <v>888.58823529411768</v>
      </c>
      <c r="I64" s="27">
        <f>H64/12</f>
        <v>74.049019607843135</v>
      </c>
      <c r="J64" s="24">
        <f>$C64/Start!$B$9</f>
        <v>888.58823529411768</v>
      </c>
      <c r="K64" s="27">
        <f>J64/12</f>
        <v>74.049019607843135</v>
      </c>
      <c r="L64" s="24">
        <f>$C64/Start!$B$9</f>
        <v>888.58823529411768</v>
      </c>
      <c r="M64" s="27"/>
      <c r="N64" s="24">
        <f>$C64/Start!$B$9</f>
        <v>888.58823529411768</v>
      </c>
      <c r="O64" s="2"/>
      <c r="P64" s="24"/>
      <c r="Q64" s="27"/>
      <c r="R64" s="2">
        <f t="shared" si="10"/>
        <v>181272</v>
      </c>
      <c r="T64" s="103">
        <f t="shared" ref="T64:T70" si="11">R64/$R$70</f>
        <v>0.51562179997724433</v>
      </c>
    </row>
    <row r="65" spans="1:20" outlineLevel="1">
      <c r="B65" t="s">
        <v>9</v>
      </c>
      <c r="C65" s="2">
        <v>0</v>
      </c>
      <c r="D65" s="24">
        <f>$C65/Start!$B$9</f>
        <v>0</v>
      </c>
      <c r="E65" s="27">
        <f t="shared" ref="E65:E69" si="12">D65/12</f>
        <v>0</v>
      </c>
      <c r="F65" s="24">
        <f>$C65/Start!$B$9</f>
        <v>0</v>
      </c>
      <c r="G65" s="27">
        <f t="shared" si="9"/>
        <v>0</v>
      </c>
      <c r="H65" s="24">
        <f>$C65/Start!$B$9</f>
        <v>0</v>
      </c>
      <c r="I65" s="27"/>
      <c r="J65" s="24">
        <f>$C65/Start!$B$9</f>
        <v>0</v>
      </c>
      <c r="K65" s="27"/>
      <c r="L65" s="24">
        <f>$C65/Start!$B$9</f>
        <v>0</v>
      </c>
      <c r="M65" s="27"/>
      <c r="N65" s="24">
        <f>$C65/Start!$B$9</f>
        <v>0</v>
      </c>
      <c r="O65" s="2"/>
      <c r="P65" s="24"/>
      <c r="Q65" s="27"/>
      <c r="R65" s="2">
        <f t="shared" si="10"/>
        <v>0</v>
      </c>
      <c r="T65" s="66"/>
    </row>
    <row r="66" spans="1:20" s="1" customFormat="1" outlineLevel="1">
      <c r="A66"/>
      <c r="B66" t="s">
        <v>426</v>
      </c>
      <c r="C66" s="2">
        <v>17511</v>
      </c>
      <c r="D66" s="24">
        <f>$C66/Start!$B$9</f>
        <v>85.838235294117652</v>
      </c>
      <c r="E66" s="27">
        <f t="shared" si="12"/>
        <v>7.153186274509804</v>
      </c>
      <c r="F66" s="24">
        <f>$C66/Start!$B$9</f>
        <v>85.838235294117652</v>
      </c>
      <c r="G66" s="27">
        <f t="shared" si="9"/>
        <v>7.153186274509804</v>
      </c>
      <c r="H66" s="24">
        <f>$C66/Start!$B$9</f>
        <v>85.838235294117652</v>
      </c>
      <c r="I66" s="26"/>
      <c r="J66" s="24">
        <f>$C66/Start!$B$9</f>
        <v>85.838235294117652</v>
      </c>
      <c r="K66" s="26"/>
      <c r="L66" s="24">
        <f>$C66/Start!$B$9</f>
        <v>85.838235294117652</v>
      </c>
      <c r="M66" s="26"/>
      <c r="N66" s="24">
        <f>$C66/Start!$B$9</f>
        <v>85.838235294117652</v>
      </c>
      <c r="O66" s="3"/>
      <c r="P66" s="25"/>
      <c r="Q66" s="26"/>
      <c r="R66" s="2">
        <f t="shared" si="10"/>
        <v>17511</v>
      </c>
      <c r="S66"/>
      <c r="T66" s="66">
        <f t="shared" si="11"/>
        <v>4.9809420866992832E-2</v>
      </c>
    </row>
    <row r="67" spans="1:20" s="1" customFormat="1" outlineLevel="1">
      <c r="A67"/>
      <c r="B67" t="s">
        <v>278</v>
      </c>
      <c r="C67" s="2">
        <v>88732</v>
      </c>
      <c r="D67" s="24">
        <f>$C67/Start!$B$9</f>
        <v>434.96078431372547</v>
      </c>
      <c r="E67" s="27">
        <f t="shared" si="12"/>
        <v>36.246732026143789</v>
      </c>
      <c r="F67" s="24">
        <f>$C67/Start!$B$9</f>
        <v>434.96078431372547</v>
      </c>
      <c r="G67" s="27">
        <f t="shared" si="9"/>
        <v>36.246732026143789</v>
      </c>
      <c r="H67" s="24">
        <f>$C67/Start!$B$9</f>
        <v>434.96078431372547</v>
      </c>
      <c r="I67" s="26"/>
      <c r="J67" s="24">
        <f>$C67/Start!$B$9</f>
        <v>434.96078431372547</v>
      </c>
      <c r="K67" s="26"/>
      <c r="L67" s="24">
        <f>$C67/Start!$B$9</f>
        <v>434.96078431372547</v>
      </c>
      <c r="M67" s="26"/>
      <c r="N67" s="24">
        <f>$C67/Start!$B$9</f>
        <v>434.96078431372547</v>
      </c>
      <c r="O67" s="3"/>
      <c r="P67" s="25"/>
      <c r="Q67" s="26"/>
      <c r="R67" s="2">
        <f t="shared" si="10"/>
        <v>88732</v>
      </c>
      <c r="T67" s="66">
        <f t="shared" si="11"/>
        <v>0.25239503925361245</v>
      </c>
    </row>
    <row r="68" spans="1:20" s="1" customFormat="1" outlineLevel="1">
      <c r="B68" t="s">
        <v>274</v>
      </c>
      <c r="C68" s="2">
        <v>16235</v>
      </c>
      <c r="D68" s="24">
        <f>$C68/Start!$B$9</f>
        <v>79.583333333333329</v>
      </c>
      <c r="E68" s="27">
        <f t="shared" si="12"/>
        <v>6.6319444444444438</v>
      </c>
      <c r="F68" s="24">
        <f>$C68/Start!$B$9</f>
        <v>79.583333333333329</v>
      </c>
      <c r="G68" s="27">
        <f t="shared" si="9"/>
        <v>6.6319444444444438</v>
      </c>
      <c r="H68" s="24">
        <f>$C68/Start!$B$9</f>
        <v>79.583333333333329</v>
      </c>
      <c r="I68" s="26"/>
      <c r="J68" s="24">
        <f>$C68/Start!$B$9</f>
        <v>79.583333333333329</v>
      </c>
      <c r="K68" s="26"/>
      <c r="L68" s="24">
        <f>$C68/Start!$B$9</f>
        <v>79.583333333333329</v>
      </c>
      <c r="M68" s="26"/>
      <c r="N68" s="24">
        <f>$C68/Start!$B$9</f>
        <v>79.583333333333329</v>
      </c>
      <c r="O68" s="3"/>
      <c r="P68" s="25"/>
      <c r="Q68" s="26"/>
      <c r="R68" s="2">
        <f t="shared" si="10"/>
        <v>16235</v>
      </c>
      <c r="S68"/>
      <c r="T68" s="66">
        <f t="shared" si="11"/>
        <v>4.6179883945841389E-2</v>
      </c>
    </row>
    <row r="69" spans="1:20" s="1" customFormat="1" outlineLevel="1">
      <c r="B69" t="s">
        <v>10</v>
      </c>
      <c r="C69" s="2">
        <v>40264</v>
      </c>
      <c r="D69" s="24">
        <f>$C69/Start!$B$9</f>
        <v>197.37254901960785</v>
      </c>
      <c r="E69" s="27">
        <f t="shared" si="12"/>
        <v>16.447712418300654</v>
      </c>
      <c r="F69" s="24">
        <f>$C69/Start!$B$9</f>
        <v>197.37254901960785</v>
      </c>
      <c r="G69" s="27">
        <f t="shared" si="9"/>
        <v>16.447712418300654</v>
      </c>
      <c r="H69" s="24">
        <f>$C69/Start!$B$9</f>
        <v>197.37254901960785</v>
      </c>
      <c r="I69" s="26"/>
      <c r="J69" s="24">
        <f>$C69/Start!$B$9</f>
        <v>197.37254901960785</v>
      </c>
      <c r="K69" s="26"/>
      <c r="L69" s="24">
        <f>$C69/Start!$B$9</f>
        <v>197.37254901960785</v>
      </c>
      <c r="M69" s="26"/>
      <c r="N69" s="24">
        <f>$C69/Start!$B$9</f>
        <v>197.37254901960785</v>
      </c>
      <c r="O69" s="3"/>
      <c r="P69" s="25"/>
      <c r="Q69" s="26"/>
      <c r="R69" s="2">
        <f t="shared" si="10"/>
        <v>40264</v>
      </c>
      <c r="T69" s="66">
        <f t="shared" si="11"/>
        <v>0.11452952554329275</v>
      </c>
    </row>
    <row r="70" spans="1:20" s="1" customFormat="1">
      <c r="A70" s="1" t="s">
        <v>277</v>
      </c>
      <c r="B70" s="1" t="s">
        <v>279</v>
      </c>
      <c r="C70" s="3">
        <f>SUM(C63:C69)</f>
        <v>351560</v>
      </c>
      <c r="D70" s="25">
        <f>$C70/Start!$B$9</f>
        <v>1723.3333333333333</v>
      </c>
      <c r="E70" s="26">
        <f>D70/12</f>
        <v>143.61111111111111</v>
      </c>
      <c r="F70" s="25">
        <f>$C70/Start!$B$9</f>
        <v>1723.3333333333333</v>
      </c>
      <c r="G70" s="26">
        <f t="shared" si="9"/>
        <v>143.61111111111111</v>
      </c>
      <c r="H70" s="25">
        <f>$C70/Start!$B$9</f>
        <v>1723.3333333333333</v>
      </c>
      <c r="I70" s="26">
        <f>H70/12</f>
        <v>143.61111111111111</v>
      </c>
      <c r="J70" s="25">
        <f>$C70/Start!$B$9</f>
        <v>1723.3333333333333</v>
      </c>
      <c r="K70" s="26">
        <f>J70/12</f>
        <v>143.61111111111111</v>
      </c>
      <c r="L70" s="25">
        <f>$C70/Start!$B$9</f>
        <v>1723.3333333333333</v>
      </c>
      <c r="M70" s="26">
        <f>L70/12</f>
        <v>143.61111111111111</v>
      </c>
      <c r="N70" s="25">
        <f>$C70/Start!$B$9</f>
        <v>1723.3333333333333</v>
      </c>
      <c r="O70" s="3">
        <f>N70/12</f>
        <v>143.61111111111111</v>
      </c>
      <c r="P70" s="25">
        <v>0</v>
      </c>
      <c r="Q70" s="26">
        <v>0</v>
      </c>
      <c r="R70" s="2">
        <f t="shared" si="10"/>
        <v>351560</v>
      </c>
      <c r="S70" s="72">
        <f>R70/R73</f>
        <v>0.29335095641957631</v>
      </c>
      <c r="T70" s="66">
        <f t="shared" si="11"/>
        <v>1</v>
      </c>
    </row>
    <row r="71" spans="1:20" s="1" customFormat="1">
      <c r="C71" s="3"/>
      <c r="D71" s="25"/>
      <c r="E71" s="26"/>
      <c r="F71" s="25"/>
      <c r="G71" s="26"/>
      <c r="H71" s="25"/>
      <c r="I71" s="26"/>
      <c r="J71" s="25"/>
      <c r="K71" s="26"/>
      <c r="L71" s="25"/>
      <c r="M71" s="26"/>
      <c r="N71" s="25"/>
      <c r="O71" s="3"/>
      <c r="P71" s="25"/>
      <c r="Q71" s="26"/>
      <c r="R71" s="2"/>
      <c r="S71" s="72"/>
      <c r="T71" s="66"/>
    </row>
    <row r="72" spans="1:20" s="1" customFormat="1">
      <c r="B72"/>
      <c r="D72" s="28"/>
      <c r="E72" s="29"/>
      <c r="F72" s="28"/>
      <c r="G72" s="29"/>
      <c r="H72" s="28"/>
      <c r="I72" s="29"/>
      <c r="J72" s="28"/>
      <c r="K72" s="29"/>
      <c r="L72" s="28"/>
      <c r="M72" s="29"/>
      <c r="N72" s="28"/>
      <c r="P72" s="28"/>
      <c r="Q72" s="29"/>
      <c r="T72" s="101"/>
    </row>
    <row r="73" spans="1:20" s="1" customFormat="1">
      <c r="B73" s="1" t="s">
        <v>423</v>
      </c>
      <c r="C73" s="56">
        <f>C47+C59+C70</f>
        <v>1198428</v>
      </c>
      <c r="D73" s="31">
        <f>D47+D59+D70</f>
        <v>7725.3914705882353</v>
      </c>
      <c r="E73" s="30">
        <f>E47+E59+E70</f>
        <v>643.78262254901961</v>
      </c>
      <c r="F73" s="31">
        <f>F47+F59+F70</f>
        <v>5659.5416705882353</v>
      </c>
      <c r="G73" s="30">
        <f>F73/12</f>
        <v>471.62847254901959</v>
      </c>
      <c r="H73" s="31">
        <f>H47+H59+H70</f>
        <v>6300.6674705882351</v>
      </c>
      <c r="I73" s="30">
        <f>H73/12</f>
        <v>525.05562254901963</v>
      </c>
      <c r="J73" s="31">
        <f>J47+J59+J70</f>
        <v>6799.3208705882353</v>
      </c>
      <c r="K73" s="30">
        <f>J73/12</f>
        <v>566.61007254901961</v>
      </c>
      <c r="L73" s="31">
        <f>L47+L59+L70</f>
        <v>4448.5262705882351</v>
      </c>
      <c r="M73" s="30">
        <f>L73/12</f>
        <v>370.71052254901957</v>
      </c>
      <c r="N73" s="31">
        <f>N47+N59+N70</f>
        <v>5089.6520705882358</v>
      </c>
      <c r="O73" s="49">
        <f>N73/12</f>
        <v>424.13767254901967</v>
      </c>
      <c r="P73" s="31">
        <f>P47+P59+P70</f>
        <v>1068.5430000000001</v>
      </c>
      <c r="Q73" s="31">
        <f>Q47+Q59+Q70</f>
        <v>1282.2516000000001</v>
      </c>
      <c r="R73" s="3">
        <f>C73</f>
        <v>1198428</v>
      </c>
      <c r="S73" s="102">
        <f>SUM(S47:S71)</f>
        <v>0.6996064844946881</v>
      </c>
      <c r="T73" s="101"/>
    </row>
    <row r="74" spans="1:20">
      <c r="B74" s="1" t="s">
        <v>420</v>
      </c>
      <c r="C74" s="2">
        <v>1156378</v>
      </c>
      <c r="D74" s="2">
        <v>7514.961666666667</v>
      </c>
      <c r="E74" s="2">
        <v>626.24680555555562</v>
      </c>
      <c r="F74" s="2">
        <v>5453.9142666666667</v>
      </c>
      <c r="G74" s="2">
        <v>454.49285555555554</v>
      </c>
      <c r="H74" s="2">
        <v>6093.5496666666668</v>
      </c>
      <c r="I74" s="2">
        <v>507.79580555555555</v>
      </c>
      <c r="J74" s="2">
        <v>6591.0438666666669</v>
      </c>
      <c r="K74" s="2">
        <v>549.25365555555561</v>
      </c>
      <c r="L74" s="2">
        <v>4245.7140666666664</v>
      </c>
      <c r="M74" s="2">
        <v>353.80950555555552</v>
      </c>
      <c r="N74" s="2">
        <v>4885.3494666666666</v>
      </c>
      <c r="O74" s="2">
        <v>407.11245555555553</v>
      </c>
      <c r="P74" s="2">
        <v>1066.059</v>
      </c>
      <c r="Q74" s="2">
        <v>1279.2708</v>
      </c>
      <c r="T74" s="2"/>
    </row>
    <row r="75" spans="1:20">
      <c r="A75" s="1"/>
      <c r="B75" s="8"/>
      <c r="D75" s="2"/>
    </row>
    <row r="76" spans="1:20">
      <c r="A76" s="1"/>
      <c r="B76" s="8"/>
      <c r="C76" s="3"/>
      <c r="D76" s="3"/>
    </row>
    <row r="77" spans="1:20">
      <c r="A77" s="1"/>
      <c r="B77" s="8"/>
    </row>
    <row r="78" spans="1:20">
      <c r="B78" s="8"/>
      <c r="H78" s="8"/>
      <c r="I78" s="8"/>
    </row>
  </sheetData>
  <sheetProtection algorithmName="SHA-512" hashValue="viu9pWigqcLVHFwzcNmvuw+Ko7Xc9Gm2RChx6GWSJjimPSetAAIqGEJ7tQS6SMF22qjfHoK3+KZUyYisGP5jwg==" saltValue="DOGNyiV9q4qTxb3RQ+/xLQ==" spinCount="100000" sheet="1" objects="1" scenarios="1"/>
  <printOptions headings="1" gridLines="1"/>
  <pageMargins left="0.7" right="0.7" top="0.75" bottom="0.75" header="0.3" footer="0.3"/>
  <pageSetup paperSize="9" orientation="landscape" horizontalDpi="0" verticalDpi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DF355-4076-9841-A446-6B470F109C0A}">
  <sheetPr codeName="Blad3"/>
  <dimension ref="A1:N229"/>
  <sheetViews>
    <sheetView workbookViewId="0">
      <pane ySplit="1" topLeftCell="A195" activePane="bottomLeft" state="frozen"/>
      <selection pane="bottomLeft" activeCell="G211" sqref="G211"/>
    </sheetView>
  </sheetViews>
  <sheetFormatPr baseColWidth="10" defaultColWidth="10.83203125" defaultRowHeight="16"/>
  <cols>
    <col min="2" max="2" width="51.33203125" style="13" bestFit="1" customWidth="1"/>
    <col min="3" max="4" width="16.1640625" style="13" customWidth="1"/>
    <col min="5" max="6" width="10.83203125" style="13"/>
    <col min="7" max="7" width="28.83203125" hidden="1" customWidth="1"/>
    <col min="8" max="8" width="4.6640625" bestFit="1" customWidth="1"/>
    <col min="9" max="9" width="17.6640625" bestFit="1" customWidth="1"/>
    <col min="12" max="12" width="14.5" bestFit="1" customWidth="1"/>
    <col min="13" max="13" width="15" customWidth="1"/>
  </cols>
  <sheetData>
    <row r="1" spans="1:14" ht="17">
      <c r="A1" t="s">
        <v>290</v>
      </c>
      <c r="B1" s="12" t="s">
        <v>21</v>
      </c>
      <c r="C1" s="12"/>
      <c r="D1" s="12"/>
      <c r="E1" s="12" t="s">
        <v>22</v>
      </c>
      <c r="F1" s="12" t="s">
        <v>23</v>
      </c>
      <c r="G1" s="9" t="s">
        <v>24</v>
      </c>
      <c r="H1" s="9" t="s">
        <v>248</v>
      </c>
      <c r="I1" s="9" t="s">
        <v>256</v>
      </c>
      <c r="J1" s="9" t="s">
        <v>249</v>
      </c>
      <c r="K1" s="9" t="s">
        <v>289</v>
      </c>
      <c r="L1" s="9" t="s">
        <v>291</v>
      </c>
      <c r="M1" s="9" t="s">
        <v>253</v>
      </c>
      <c r="N1" s="9" t="s">
        <v>296</v>
      </c>
    </row>
    <row r="2" spans="1:14" ht="17">
      <c r="A2">
        <v>1</v>
      </c>
      <c r="B2" s="16" t="s">
        <v>25</v>
      </c>
      <c r="C2" s="16">
        <v>1</v>
      </c>
      <c r="D2" s="16"/>
      <c r="E2" s="16" t="s">
        <v>26</v>
      </c>
      <c r="F2" s="16" t="s">
        <v>26</v>
      </c>
      <c r="G2" s="17" t="s">
        <v>27</v>
      </c>
      <c r="H2" s="17">
        <v>52</v>
      </c>
      <c r="I2" t="s">
        <v>247</v>
      </c>
      <c r="J2">
        <v>105</v>
      </c>
      <c r="K2" t="s">
        <v>268</v>
      </c>
      <c r="L2">
        <f>VLOOKUP(K2,Start!$A$15:$B$22,2)</f>
        <v>46</v>
      </c>
    </row>
    <row r="3" spans="1:14" ht="17">
      <c r="A3">
        <v>2</v>
      </c>
      <c r="B3" s="16" t="s">
        <v>25</v>
      </c>
      <c r="C3" s="16">
        <v>2</v>
      </c>
      <c r="D3" s="16"/>
      <c r="E3" s="16" t="s">
        <v>26</v>
      </c>
      <c r="F3" s="16" t="s">
        <v>26</v>
      </c>
      <c r="G3" s="17" t="s">
        <v>28</v>
      </c>
      <c r="H3" s="17">
        <v>28</v>
      </c>
      <c r="I3" t="s">
        <v>247</v>
      </c>
      <c r="J3">
        <v>57</v>
      </c>
      <c r="K3" t="s">
        <v>268</v>
      </c>
      <c r="L3">
        <f>VLOOKUP(K3,Start!$A$15:$B$22,2)</f>
        <v>46</v>
      </c>
    </row>
    <row r="4" spans="1:14" ht="17">
      <c r="A4">
        <v>3</v>
      </c>
      <c r="B4" s="16" t="s">
        <v>25</v>
      </c>
      <c r="C4" s="16">
        <v>3</v>
      </c>
      <c r="D4" s="16"/>
      <c r="E4" s="16" t="s">
        <v>26</v>
      </c>
      <c r="F4" s="16" t="s">
        <v>26</v>
      </c>
      <c r="G4" s="17" t="s">
        <v>29</v>
      </c>
      <c r="H4" s="17">
        <v>189</v>
      </c>
      <c r="I4" t="s">
        <v>247</v>
      </c>
      <c r="J4">
        <v>379</v>
      </c>
      <c r="K4" t="s">
        <v>268</v>
      </c>
      <c r="L4">
        <f>VLOOKUP(K4,Start!$A$15:$B$22,2)</f>
        <v>46</v>
      </c>
    </row>
    <row r="5" spans="1:14" ht="17">
      <c r="A5">
        <v>4</v>
      </c>
      <c r="B5" s="16" t="s">
        <v>25</v>
      </c>
      <c r="C5" s="16">
        <v>4</v>
      </c>
      <c r="D5" s="16"/>
      <c r="E5" s="16" t="s">
        <v>26</v>
      </c>
      <c r="F5" s="16" t="s">
        <v>26</v>
      </c>
      <c r="G5" s="17" t="s">
        <v>30</v>
      </c>
      <c r="H5" s="17">
        <v>61</v>
      </c>
      <c r="I5" t="s">
        <v>247</v>
      </c>
      <c r="J5">
        <v>123</v>
      </c>
      <c r="K5" t="s">
        <v>276</v>
      </c>
      <c r="L5">
        <f>VLOOKUP(K5,Start!$A$15:$B$22,2)</f>
        <v>55</v>
      </c>
    </row>
    <row r="6" spans="1:14" ht="17">
      <c r="A6">
        <v>5</v>
      </c>
      <c r="B6" s="16" t="s">
        <v>25</v>
      </c>
      <c r="C6" s="16">
        <v>5</v>
      </c>
      <c r="D6" s="16"/>
      <c r="E6" s="16" t="s">
        <v>26</v>
      </c>
      <c r="F6" s="16" t="s">
        <v>26</v>
      </c>
      <c r="G6" s="17" t="s">
        <v>31</v>
      </c>
      <c r="H6" s="17">
        <v>11</v>
      </c>
      <c r="I6" t="s">
        <v>247</v>
      </c>
      <c r="J6">
        <v>23</v>
      </c>
      <c r="K6" t="s">
        <v>268</v>
      </c>
      <c r="L6">
        <f>VLOOKUP(K6,Start!$A$15:$B$22,2)</f>
        <v>46</v>
      </c>
    </row>
    <row r="7" spans="1:14" ht="17">
      <c r="A7">
        <v>6</v>
      </c>
      <c r="B7" s="16" t="s">
        <v>25</v>
      </c>
      <c r="C7" s="16">
        <v>6</v>
      </c>
      <c r="D7" s="16"/>
      <c r="E7" s="16" t="s">
        <v>26</v>
      </c>
      <c r="F7" s="16" t="s">
        <v>26</v>
      </c>
      <c r="G7" s="17" t="s">
        <v>32</v>
      </c>
      <c r="H7" s="17">
        <v>204</v>
      </c>
      <c r="I7" t="s">
        <v>247</v>
      </c>
      <c r="J7">
        <v>409</v>
      </c>
      <c r="K7" t="s">
        <v>268</v>
      </c>
      <c r="L7">
        <f>VLOOKUP(K7,Start!$A$15:$B$22,2)</f>
        <v>46</v>
      </c>
    </row>
    <row r="8" spans="1:14" ht="17">
      <c r="A8">
        <v>7</v>
      </c>
      <c r="B8" s="16" t="s">
        <v>25</v>
      </c>
      <c r="C8" s="16">
        <v>7</v>
      </c>
      <c r="D8" s="16"/>
      <c r="E8" s="16" t="s">
        <v>26</v>
      </c>
      <c r="F8" s="16" t="s">
        <v>26</v>
      </c>
      <c r="G8" s="17" t="s">
        <v>33</v>
      </c>
      <c r="H8" s="17">
        <v>174</v>
      </c>
      <c r="I8" t="s">
        <v>247</v>
      </c>
      <c r="J8">
        <v>349</v>
      </c>
      <c r="K8" t="s">
        <v>268</v>
      </c>
      <c r="L8">
        <f>VLOOKUP(K8,Start!$A$15:$B$22,2)</f>
        <v>46</v>
      </c>
    </row>
    <row r="9" spans="1:14" ht="17">
      <c r="A9">
        <v>8</v>
      </c>
      <c r="B9" s="16" t="s">
        <v>25</v>
      </c>
      <c r="C9" s="54">
        <v>8</v>
      </c>
      <c r="D9" s="54">
        <v>1</v>
      </c>
      <c r="E9" s="16" t="s">
        <v>26</v>
      </c>
      <c r="F9" s="16" t="s">
        <v>26</v>
      </c>
      <c r="G9" s="17" t="s">
        <v>34</v>
      </c>
      <c r="H9" s="17">
        <v>46</v>
      </c>
      <c r="I9" t="s">
        <v>247</v>
      </c>
      <c r="J9" s="7">
        <v>93</v>
      </c>
      <c r="K9" s="7" t="s">
        <v>268</v>
      </c>
      <c r="L9">
        <f>VLOOKUP(K9,Start!$A$15:$B$22,2)</f>
        <v>46</v>
      </c>
      <c r="N9" t="s">
        <v>280</v>
      </c>
    </row>
    <row r="10" spans="1:14" ht="17">
      <c r="A10">
        <v>9</v>
      </c>
      <c r="B10" s="51"/>
      <c r="C10" s="54"/>
      <c r="D10" s="54"/>
      <c r="E10" s="16"/>
      <c r="F10" s="16"/>
      <c r="G10" s="17" t="s">
        <v>35</v>
      </c>
      <c r="H10" s="17">
        <v>47</v>
      </c>
      <c r="I10" t="s">
        <v>247</v>
      </c>
      <c r="J10" s="7">
        <v>95</v>
      </c>
      <c r="K10" s="7" t="s">
        <v>281</v>
      </c>
      <c r="L10">
        <f>VLOOKUP(K10,Start!$A$15:$B$22,2)</f>
        <v>29</v>
      </c>
    </row>
    <row r="11" spans="1:14" ht="17">
      <c r="A11">
        <v>10</v>
      </c>
      <c r="B11" s="16" t="s">
        <v>25</v>
      </c>
      <c r="C11" s="16">
        <v>9</v>
      </c>
      <c r="D11" s="16"/>
      <c r="E11" s="16" t="s">
        <v>26</v>
      </c>
      <c r="F11" s="16" t="s">
        <v>26</v>
      </c>
      <c r="G11" s="17" t="s">
        <v>36</v>
      </c>
      <c r="H11" s="17">
        <v>207</v>
      </c>
      <c r="I11" t="s">
        <v>247</v>
      </c>
      <c r="J11">
        <v>415</v>
      </c>
      <c r="K11" t="s">
        <v>268</v>
      </c>
      <c r="L11">
        <f>VLOOKUP(K11,Start!$A$15:$B$22,2)</f>
        <v>46</v>
      </c>
    </row>
    <row r="12" spans="1:14" ht="17">
      <c r="A12">
        <v>11</v>
      </c>
      <c r="B12" s="16" t="s">
        <v>25</v>
      </c>
      <c r="C12" s="16">
        <v>10</v>
      </c>
      <c r="D12" s="16"/>
      <c r="E12" s="16" t="s">
        <v>26</v>
      </c>
      <c r="F12" s="16" t="s">
        <v>26</v>
      </c>
      <c r="G12" s="17" t="s">
        <v>37</v>
      </c>
      <c r="H12" s="17">
        <v>172</v>
      </c>
      <c r="I12" t="s">
        <v>247</v>
      </c>
      <c r="J12">
        <v>345</v>
      </c>
      <c r="K12" t="s">
        <v>268</v>
      </c>
      <c r="L12">
        <f>VLOOKUP(K12,Start!$A$15:$B$22,2)</f>
        <v>46</v>
      </c>
    </row>
    <row r="13" spans="1:14" ht="17">
      <c r="A13">
        <v>12</v>
      </c>
      <c r="B13" s="16" t="s">
        <v>25</v>
      </c>
      <c r="C13" s="16">
        <v>11</v>
      </c>
      <c r="D13" s="16"/>
      <c r="E13" s="16" t="s">
        <v>26</v>
      </c>
      <c r="F13" s="16" t="s">
        <v>26</v>
      </c>
      <c r="G13" s="17" t="s">
        <v>38</v>
      </c>
      <c r="H13" s="17">
        <v>71</v>
      </c>
      <c r="I13" t="s">
        <v>247</v>
      </c>
      <c r="J13">
        <v>143</v>
      </c>
      <c r="K13" t="s">
        <v>268</v>
      </c>
      <c r="L13">
        <f>VLOOKUP(K13,Start!$A$15:$B$22,2)</f>
        <v>46</v>
      </c>
    </row>
    <row r="14" spans="1:14" ht="17">
      <c r="A14">
        <v>13</v>
      </c>
      <c r="B14" s="16" t="s">
        <v>25</v>
      </c>
      <c r="C14" s="16">
        <v>12</v>
      </c>
      <c r="D14" s="16"/>
      <c r="E14" s="16" t="s">
        <v>26</v>
      </c>
      <c r="F14" s="16" t="s">
        <v>26</v>
      </c>
      <c r="G14" s="17" t="s">
        <v>39</v>
      </c>
      <c r="H14" s="17">
        <v>103</v>
      </c>
      <c r="I14" t="s">
        <v>247</v>
      </c>
      <c r="J14">
        <v>207</v>
      </c>
      <c r="K14" t="s">
        <v>268</v>
      </c>
      <c r="L14">
        <f>VLOOKUP(K14,Start!$A$15:$B$22,2)</f>
        <v>46</v>
      </c>
    </row>
    <row r="15" spans="1:14" ht="17">
      <c r="A15">
        <v>14</v>
      </c>
      <c r="B15" s="16" t="s">
        <v>25</v>
      </c>
      <c r="C15" s="54">
        <v>13</v>
      </c>
      <c r="D15" s="54">
        <v>2</v>
      </c>
      <c r="E15" s="16" t="s">
        <v>26</v>
      </c>
      <c r="F15" s="16" t="s">
        <v>26</v>
      </c>
      <c r="G15" s="17" t="s">
        <v>40</v>
      </c>
      <c r="H15" s="17">
        <v>182</v>
      </c>
      <c r="I15" t="s">
        <v>247</v>
      </c>
      <c r="J15" s="7">
        <v>365</v>
      </c>
      <c r="K15" s="7" t="s">
        <v>268</v>
      </c>
      <c r="L15">
        <f>VLOOKUP(K15,Start!$A$15:$B$22,2)</f>
        <v>46</v>
      </c>
      <c r="N15" t="s">
        <v>280</v>
      </c>
    </row>
    <row r="16" spans="1:14" ht="17">
      <c r="A16">
        <v>15</v>
      </c>
      <c r="B16" s="51"/>
      <c r="C16" s="54"/>
      <c r="D16" s="54"/>
      <c r="E16" s="16"/>
      <c r="F16" s="16"/>
      <c r="G16" s="17" t="s">
        <v>41</v>
      </c>
      <c r="H16" s="17">
        <v>183</v>
      </c>
      <c r="I16" t="s">
        <v>247</v>
      </c>
      <c r="J16" s="7">
        <v>367</v>
      </c>
      <c r="K16" s="7" t="s">
        <v>281</v>
      </c>
      <c r="L16">
        <f>VLOOKUP(K16,Start!$A$15:$B$22,2)</f>
        <v>29</v>
      </c>
    </row>
    <row r="17" spans="1:12" ht="17">
      <c r="A17">
        <v>16</v>
      </c>
      <c r="B17" s="16" t="s">
        <v>25</v>
      </c>
      <c r="C17" s="16">
        <v>14</v>
      </c>
      <c r="D17" s="16"/>
      <c r="E17" s="16" t="s">
        <v>26</v>
      </c>
      <c r="F17" s="16" t="s">
        <v>26</v>
      </c>
      <c r="G17" s="17" t="s">
        <v>42</v>
      </c>
      <c r="H17" s="17">
        <v>152</v>
      </c>
      <c r="I17" t="s">
        <v>247</v>
      </c>
      <c r="J17">
        <v>305</v>
      </c>
      <c r="K17" t="s">
        <v>268</v>
      </c>
      <c r="L17">
        <f>VLOOKUP(K17,Start!$A$15:$B$22,2)</f>
        <v>46</v>
      </c>
    </row>
    <row r="18" spans="1:12" ht="17">
      <c r="A18">
        <v>17</v>
      </c>
      <c r="B18" s="16" t="s">
        <v>25</v>
      </c>
      <c r="C18" s="16">
        <v>15</v>
      </c>
      <c r="D18" s="16"/>
      <c r="E18" s="16" t="s">
        <v>26</v>
      </c>
      <c r="F18" s="16" t="s">
        <v>26</v>
      </c>
      <c r="G18" s="17" t="s">
        <v>43</v>
      </c>
      <c r="H18" s="17">
        <v>102</v>
      </c>
      <c r="I18" t="s">
        <v>247</v>
      </c>
      <c r="J18">
        <v>205</v>
      </c>
      <c r="K18" t="s">
        <v>268</v>
      </c>
      <c r="L18">
        <f>VLOOKUP(K18,Start!$A$15:$B$22,2)</f>
        <v>46</v>
      </c>
    </row>
    <row r="19" spans="1:12" ht="17">
      <c r="A19">
        <v>18</v>
      </c>
      <c r="B19" s="16" t="s">
        <v>25</v>
      </c>
      <c r="C19" s="16">
        <v>16</v>
      </c>
      <c r="D19" s="16"/>
      <c r="E19" s="16" t="s">
        <v>26</v>
      </c>
      <c r="F19" s="16" t="s">
        <v>26</v>
      </c>
      <c r="G19" s="17" t="s">
        <v>44</v>
      </c>
      <c r="H19" s="17">
        <v>88</v>
      </c>
      <c r="I19" t="s">
        <v>247</v>
      </c>
      <c r="J19">
        <v>177</v>
      </c>
      <c r="K19" t="s">
        <v>268</v>
      </c>
      <c r="L19">
        <f>VLOOKUP(K19,Start!$A$15:$B$22,2)</f>
        <v>46</v>
      </c>
    </row>
    <row r="20" spans="1:12" ht="17">
      <c r="A20">
        <v>19</v>
      </c>
      <c r="B20" s="16" t="s">
        <v>25</v>
      </c>
      <c r="C20" s="16">
        <v>17</v>
      </c>
      <c r="D20" s="16"/>
      <c r="E20" s="16" t="s">
        <v>26</v>
      </c>
      <c r="F20" s="16" t="s">
        <v>26</v>
      </c>
      <c r="G20" s="17" t="s">
        <v>45</v>
      </c>
      <c r="H20" s="17">
        <v>38</v>
      </c>
      <c r="I20" t="s">
        <v>247</v>
      </c>
      <c r="J20">
        <v>77</v>
      </c>
      <c r="K20" t="s">
        <v>268</v>
      </c>
      <c r="L20">
        <f>VLOOKUP(K20,Start!$A$15:$B$22,2)</f>
        <v>46</v>
      </c>
    </row>
    <row r="21" spans="1:12" ht="17">
      <c r="A21">
        <v>20</v>
      </c>
      <c r="B21" s="16" t="s">
        <v>25</v>
      </c>
      <c r="C21" s="16">
        <v>18</v>
      </c>
      <c r="D21" s="16"/>
      <c r="E21" s="16" t="s">
        <v>26</v>
      </c>
      <c r="F21" s="16" t="s">
        <v>26</v>
      </c>
      <c r="G21" s="17" t="s">
        <v>46</v>
      </c>
      <c r="H21" s="17">
        <v>77</v>
      </c>
      <c r="I21" t="s">
        <v>247</v>
      </c>
      <c r="J21">
        <v>155</v>
      </c>
      <c r="K21" t="s">
        <v>268</v>
      </c>
      <c r="L21">
        <f>VLOOKUP(K21,Start!$A$15:$B$22,2)</f>
        <v>46</v>
      </c>
    </row>
    <row r="22" spans="1:12" ht="17">
      <c r="A22">
        <v>21</v>
      </c>
      <c r="B22" s="16" t="s">
        <v>25</v>
      </c>
      <c r="C22" s="16">
        <v>19</v>
      </c>
      <c r="D22" s="16"/>
      <c r="E22" s="16" t="s">
        <v>26</v>
      </c>
      <c r="F22" s="16" t="s">
        <v>26</v>
      </c>
      <c r="G22" s="17" t="s">
        <v>47</v>
      </c>
      <c r="H22" s="17">
        <v>190</v>
      </c>
      <c r="I22" t="s">
        <v>247</v>
      </c>
      <c r="J22">
        <v>381</v>
      </c>
      <c r="K22" t="s">
        <v>268</v>
      </c>
      <c r="L22">
        <f>VLOOKUP(K22,Start!$A$15:$B$22,2)</f>
        <v>46</v>
      </c>
    </row>
    <row r="23" spans="1:12" ht="17">
      <c r="A23">
        <v>22</v>
      </c>
      <c r="B23" s="16" t="s">
        <v>25</v>
      </c>
      <c r="C23" s="16">
        <v>20</v>
      </c>
      <c r="D23" s="16"/>
      <c r="E23" s="16" t="s">
        <v>26</v>
      </c>
      <c r="F23" s="16" t="s">
        <v>26</v>
      </c>
      <c r="G23" s="17" t="s">
        <v>48</v>
      </c>
      <c r="H23" s="17">
        <v>45</v>
      </c>
      <c r="I23" t="s">
        <v>247</v>
      </c>
      <c r="J23">
        <v>91</v>
      </c>
      <c r="K23" t="s">
        <v>268</v>
      </c>
      <c r="L23">
        <f>VLOOKUP(K23,Start!$A$15:$B$22,2)</f>
        <v>46</v>
      </c>
    </row>
    <row r="24" spans="1:12" ht="17">
      <c r="A24">
        <v>23</v>
      </c>
      <c r="B24" s="16" t="s">
        <v>25</v>
      </c>
      <c r="C24" s="16">
        <v>21</v>
      </c>
      <c r="D24" s="16"/>
      <c r="E24" s="16" t="s">
        <v>26</v>
      </c>
      <c r="F24" s="16" t="s">
        <v>26</v>
      </c>
      <c r="G24" s="17" t="s">
        <v>49</v>
      </c>
      <c r="H24" s="17">
        <v>127</v>
      </c>
      <c r="I24" t="s">
        <v>247</v>
      </c>
      <c r="J24">
        <v>255</v>
      </c>
      <c r="K24" t="s">
        <v>268</v>
      </c>
      <c r="L24">
        <f>VLOOKUP(K24,Start!$A$15:$B$22,2)</f>
        <v>46</v>
      </c>
    </row>
    <row r="25" spans="1:12" ht="17">
      <c r="A25">
        <v>24</v>
      </c>
      <c r="B25" s="16" t="s">
        <v>25</v>
      </c>
      <c r="C25" s="16">
        <v>22</v>
      </c>
      <c r="D25" s="16"/>
      <c r="E25" s="16" t="s">
        <v>26</v>
      </c>
      <c r="F25" s="16" t="s">
        <v>26</v>
      </c>
      <c r="G25" s="17" t="s">
        <v>50</v>
      </c>
      <c r="H25" s="17">
        <v>151</v>
      </c>
      <c r="I25" t="s">
        <v>247</v>
      </c>
      <c r="J25">
        <v>303</v>
      </c>
      <c r="K25" t="s">
        <v>268</v>
      </c>
      <c r="L25">
        <f>VLOOKUP(K25,Start!$A$15:$B$22,2)</f>
        <v>46</v>
      </c>
    </row>
    <row r="26" spans="1:12" ht="17">
      <c r="A26">
        <v>25</v>
      </c>
      <c r="B26" s="16" t="s">
        <v>25</v>
      </c>
      <c r="C26" s="16">
        <v>23</v>
      </c>
      <c r="D26" s="16"/>
      <c r="E26" s="16" t="s">
        <v>26</v>
      </c>
      <c r="F26" s="16" t="s">
        <v>26</v>
      </c>
      <c r="G26" s="17" t="s">
        <v>51</v>
      </c>
      <c r="H26" s="17">
        <v>210</v>
      </c>
      <c r="I26" t="s">
        <v>247</v>
      </c>
      <c r="J26">
        <v>421</v>
      </c>
      <c r="K26" t="s">
        <v>277</v>
      </c>
      <c r="L26">
        <f>VLOOKUP(K26,Start!$A$15:$B$22,2)</f>
        <v>62</v>
      </c>
    </row>
    <row r="27" spans="1:12" ht="17">
      <c r="A27">
        <v>26</v>
      </c>
      <c r="B27" s="16" t="s">
        <v>25</v>
      </c>
      <c r="C27" s="16">
        <v>24</v>
      </c>
      <c r="D27" s="16"/>
      <c r="E27" s="16" t="s">
        <v>26</v>
      </c>
      <c r="F27" s="16" t="s">
        <v>26</v>
      </c>
      <c r="G27" s="17" t="s">
        <v>52</v>
      </c>
      <c r="H27" s="17">
        <v>74</v>
      </c>
      <c r="I27" t="s">
        <v>247</v>
      </c>
      <c r="J27">
        <v>149</v>
      </c>
      <c r="K27" t="s">
        <v>277</v>
      </c>
      <c r="L27">
        <f>VLOOKUP(K27,Start!$A$15:$B$22,2)</f>
        <v>62</v>
      </c>
    </row>
    <row r="28" spans="1:12" ht="17">
      <c r="A28">
        <v>27</v>
      </c>
      <c r="B28" s="16" t="s">
        <v>25</v>
      </c>
      <c r="C28" s="16">
        <v>25</v>
      </c>
      <c r="D28" s="16"/>
      <c r="E28" s="16" t="s">
        <v>26</v>
      </c>
      <c r="F28" s="16" t="s">
        <v>26</v>
      </c>
      <c r="G28" s="17" t="s">
        <v>53</v>
      </c>
      <c r="H28" s="17">
        <v>51</v>
      </c>
      <c r="I28" t="s">
        <v>247</v>
      </c>
      <c r="J28">
        <v>103</v>
      </c>
      <c r="K28" t="s">
        <v>268</v>
      </c>
      <c r="L28">
        <f>VLOOKUP(K28,Start!$A$15:$B$22,2)</f>
        <v>46</v>
      </c>
    </row>
    <row r="29" spans="1:12" ht="17">
      <c r="A29">
        <v>28</v>
      </c>
      <c r="B29" s="16" t="s">
        <v>25</v>
      </c>
      <c r="C29" s="16">
        <v>26</v>
      </c>
      <c r="D29" s="16"/>
      <c r="E29" s="16" t="s">
        <v>26</v>
      </c>
      <c r="F29" s="16" t="s">
        <v>26</v>
      </c>
      <c r="G29" s="17" t="s">
        <v>54</v>
      </c>
      <c r="H29" s="17">
        <v>205</v>
      </c>
      <c r="I29" t="s">
        <v>247</v>
      </c>
      <c r="J29">
        <v>411</v>
      </c>
      <c r="K29" t="s">
        <v>268</v>
      </c>
      <c r="L29">
        <f>VLOOKUP(K29,Start!$A$15:$B$22,2)</f>
        <v>46</v>
      </c>
    </row>
    <row r="30" spans="1:12" ht="17">
      <c r="A30">
        <v>29</v>
      </c>
      <c r="B30" s="16" t="s">
        <v>25</v>
      </c>
      <c r="C30" s="16">
        <v>27</v>
      </c>
      <c r="D30" s="16"/>
      <c r="E30" s="16" t="s">
        <v>26</v>
      </c>
      <c r="F30" s="16" t="s">
        <v>26</v>
      </c>
      <c r="G30" s="17" t="s">
        <v>55</v>
      </c>
      <c r="H30" s="17">
        <v>133</v>
      </c>
      <c r="I30" t="s">
        <v>247</v>
      </c>
      <c r="J30">
        <v>267</v>
      </c>
      <c r="K30" t="s">
        <v>277</v>
      </c>
      <c r="L30">
        <f>VLOOKUP(K30,Start!$A$15:$B$22,2)</f>
        <v>62</v>
      </c>
    </row>
    <row r="31" spans="1:12" ht="17">
      <c r="A31">
        <v>30</v>
      </c>
      <c r="B31" s="16" t="s">
        <v>25</v>
      </c>
      <c r="C31" s="16">
        <v>28</v>
      </c>
      <c r="D31" s="16"/>
      <c r="E31" s="16" t="s">
        <v>26</v>
      </c>
      <c r="F31" s="16" t="s">
        <v>26</v>
      </c>
      <c r="G31" s="17" t="s">
        <v>56</v>
      </c>
      <c r="H31" s="17">
        <v>4</v>
      </c>
      <c r="I31" t="s">
        <v>247</v>
      </c>
      <c r="J31">
        <v>9</v>
      </c>
      <c r="K31" t="s">
        <v>268</v>
      </c>
      <c r="L31">
        <f>VLOOKUP(K31,Start!$A$15:$B$22,2)</f>
        <v>46</v>
      </c>
    </row>
    <row r="32" spans="1:12" ht="17">
      <c r="A32">
        <v>31</v>
      </c>
      <c r="B32" s="16" t="s">
        <v>25</v>
      </c>
      <c r="C32" s="16">
        <v>29</v>
      </c>
      <c r="D32" s="16"/>
      <c r="E32" s="16" t="s">
        <v>26</v>
      </c>
      <c r="F32" s="16" t="s">
        <v>26</v>
      </c>
      <c r="G32" s="17" t="s">
        <v>57</v>
      </c>
      <c r="H32" s="17">
        <v>27</v>
      </c>
      <c r="I32" t="s">
        <v>247</v>
      </c>
      <c r="J32">
        <v>55</v>
      </c>
      <c r="K32" t="s">
        <v>276</v>
      </c>
      <c r="L32">
        <f>VLOOKUP(K32,Start!$A$15:$B$22,2)</f>
        <v>55</v>
      </c>
    </row>
    <row r="33" spans="1:14" ht="17">
      <c r="A33">
        <v>32</v>
      </c>
      <c r="B33" s="16" t="s">
        <v>25</v>
      </c>
      <c r="C33" s="16">
        <v>30</v>
      </c>
      <c r="D33" s="16"/>
      <c r="E33" s="16" t="s">
        <v>26</v>
      </c>
      <c r="F33" s="16" t="s">
        <v>26</v>
      </c>
      <c r="G33" s="17" t="s">
        <v>58</v>
      </c>
      <c r="H33" s="17">
        <v>143</v>
      </c>
      <c r="I33" t="s">
        <v>247</v>
      </c>
      <c r="J33">
        <v>287</v>
      </c>
      <c r="K33" t="s">
        <v>268</v>
      </c>
      <c r="L33">
        <f>VLOOKUP(K33,Start!$A$15:$B$22,2)</f>
        <v>46</v>
      </c>
    </row>
    <row r="34" spans="1:14" ht="17">
      <c r="A34">
        <v>33</v>
      </c>
      <c r="B34" s="16" t="s">
        <v>25</v>
      </c>
      <c r="C34" s="16">
        <v>31</v>
      </c>
      <c r="D34" s="16"/>
      <c r="E34" s="16" t="s">
        <v>26</v>
      </c>
      <c r="F34" s="16" t="s">
        <v>26</v>
      </c>
      <c r="G34" s="17" t="s">
        <v>59</v>
      </c>
      <c r="H34" s="17">
        <v>111</v>
      </c>
      <c r="I34" t="s">
        <v>247</v>
      </c>
      <c r="J34">
        <v>223</v>
      </c>
      <c r="K34" t="s">
        <v>268</v>
      </c>
      <c r="L34">
        <f>VLOOKUP(K34,Start!$A$15:$B$22,2)</f>
        <v>46</v>
      </c>
    </row>
    <row r="35" spans="1:14" ht="17">
      <c r="A35">
        <v>34</v>
      </c>
      <c r="B35" s="16" t="s">
        <v>25</v>
      </c>
      <c r="C35" s="16">
        <v>32</v>
      </c>
      <c r="D35" s="16"/>
      <c r="E35" s="16" t="s">
        <v>26</v>
      </c>
      <c r="F35" s="16" t="s">
        <v>26</v>
      </c>
      <c r="G35" s="17" t="s">
        <v>60</v>
      </c>
      <c r="H35" s="17">
        <v>49</v>
      </c>
      <c r="I35" t="s">
        <v>247</v>
      </c>
      <c r="J35">
        <v>99</v>
      </c>
      <c r="K35" t="s">
        <v>268</v>
      </c>
      <c r="L35">
        <f>VLOOKUP(K35,Start!$A$15:$B$22,2)</f>
        <v>46</v>
      </c>
    </row>
    <row r="36" spans="1:14" ht="17">
      <c r="A36">
        <v>35</v>
      </c>
      <c r="B36" s="16" t="s">
        <v>25</v>
      </c>
      <c r="C36" s="16">
        <v>33</v>
      </c>
      <c r="D36" s="16"/>
      <c r="E36" s="16" t="s">
        <v>26</v>
      </c>
      <c r="F36" s="16" t="s">
        <v>26</v>
      </c>
      <c r="G36" s="17" t="s">
        <v>61</v>
      </c>
      <c r="H36" s="17">
        <v>12</v>
      </c>
      <c r="I36" t="s">
        <v>247</v>
      </c>
      <c r="J36">
        <v>25</v>
      </c>
      <c r="K36" t="s">
        <v>268</v>
      </c>
      <c r="L36">
        <f>VLOOKUP(K36,Start!$A$15:$B$22,2)</f>
        <v>46</v>
      </c>
    </row>
    <row r="37" spans="1:14" ht="17">
      <c r="A37">
        <v>36</v>
      </c>
      <c r="B37" s="16" t="s">
        <v>25</v>
      </c>
      <c r="C37" s="16">
        <v>34</v>
      </c>
      <c r="D37" s="16"/>
      <c r="E37" s="16" t="s">
        <v>26</v>
      </c>
      <c r="F37" s="16" t="s">
        <v>26</v>
      </c>
      <c r="G37" s="17" t="s">
        <v>62</v>
      </c>
      <c r="H37" s="17">
        <v>153</v>
      </c>
      <c r="I37" t="s">
        <v>247</v>
      </c>
      <c r="J37">
        <v>307</v>
      </c>
      <c r="K37" t="s">
        <v>268</v>
      </c>
      <c r="L37">
        <f>VLOOKUP(K37,Start!$A$15:$B$22,2)</f>
        <v>46</v>
      </c>
    </row>
    <row r="38" spans="1:14" ht="17">
      <c r="A38">
        <v>37</v>
      </c>
      <c r="B38" s="16" t="s">
        <v>25</v>
      </c>
      <c r="C38" s="16">
        <v>35</v>
      </c>
      <c r="D38" s="16"/>
      <c r="E38" s="16" t="s">
        <v>26</v>
      </c>
      <c r="F38" s="16" t="s">
        <v>26</v>
      </c>
      <c r="G38" s="17" t="s">
        <v>63</v>
      </c>
      <c r="H38" s="17">
        <v>196</v>
      </c>
      <c r="I38" t="s">
        <v>247</v>
      </c>
      <c r="J38">
        <v>393</v>
      </c>
      <c r="K38" t="s">
        <v>268</v>
      </c>
      <c r="L38">
        <f>VLOOKUP(K38,Start!$A$15:$B$22,2)</f>
        <v>46</v>
      </c>
    </row>
    <row r="39" spans="1:14" ht="17">
      <c r="A39">
        <v>38</v>
      </c>
      <c r="B39" s="16" t="s">
        <v>25</v>
      </c>
      <c r="C39" s="16">
        <v>36</v>
      </c>
      <c r="D39" s="16"/>
      <c r="E39" s="16" t="s">
        <v>26</v>
      </c>
      <c r="F39" s="16" t="s">
        <v>26</v>
      </c>
      <c r="G39" s="17" t="s">
        <v>64</v>
      </c>
      <c r="H39" s="17">
        <v>95</v>
      </c>
      <c r="I39" t="s">
        <v>247</v>
      </c>
      <c r="J39">
        <v>191</v>
      </c>
      <c r="K39" t="s">
        <v>276</v>
      </c>
      <c r="L39">
        <f>VLOOKUP(K39,Start!$A$15:$B$22,2)</f>
        <v>55</v>
      </c>
    </row>
    <row r="40" spans="1:14" ht="17">
      <c r="A40">
        <v>39</v>
      </c>
      <c r="B40" s="16" t="s">
        <v>25</v>
      </c>
      <c r="C40" s="16">
        <v>37</v>
      </c>
      <c r="D40" s="16"/>
      <c r="E40" s="16" t="s">
        <v>26</v>
      </c>
      <c r="F40" s="16" t="s">
        <v>26</v>
      </c>
      <c r="G40" s="17" t="s">
        <v>65</v>
      </c>
      <c r="H40" s="17">
        <v>42</v>
      </c>
      <c r="I40" t="s">
        <v>247</v>
      </c>
      <c r="J40">
        <v>85</v>
      </c>
      <c r="K40" t="s">
        <v>268</v>
      </c>
      <c r="L40">
        <f>VLOOKUP(K40,Start!$A$15:$B$22,2)</f>
        <v>46</v>
      </c>
    </row>
    <row r="41" spans="1:14" ht="17">
      <c r="A41">
        <v>40</v>
      </c>
      <c r="B41" s="16" t="s">
        <v>25</v>
      </c>
      <c r="C41" s="16">
        <v>38</v>
      </c>
      <c r="D41" s="16"/>
      <c r="E41" s="16" t="s">
        <v>26</v>
      </c>
      <c r="F41" s="16" t="s">
        <v>26</v>
      </c>
      <c r="G41" s="17" t="s">
        <v>66</v>
      </c>
      <c r="H41" s="17">
        <v>167</v>
      </c>
      <c r="I41" t="s">
        <v>247</v>
      </c>
      <c r="J41">
        <v>335</v>
      </c>
      <c r="K41" t="s">
        <v>277</v>
      </c>
      <c r="L41">
        <f>VLOOKUP(K41,Start!$A$15:$B$22,2)</f>
        <v>62</v>
      </c>
    </row>
    <row r="42" spans="1:14" ht="17">
      <c r="A42">
        <v>41</v>
      </c>
      <c r="B42" s="16" t="s">
        <v>25</v>
      </c>
      <c r="C42" s="16">
        <v>39</v>
      </c>
      <c r="D42" s="16"/>
      <c r="E42" s="16" t="s">
        <v>26</v>
      </c>
      <c r="F42" s="16" t="s">
        <v>26</v>
      </c>
      <c r="G42" s="17" t="s">
        <v>67</v>
      </c>
      <c r="H42" s="17">
        <v>195</v>
      </c>
      <c r="I42" t="s">
        <v>247</v>
      </c>
      <c r="J42">
        <v>391</v>
      </c>
      <c r="K42" t="s">
        <v>268</v>
      </c>
      <c r="L42">
        <f>VLOOKUP(K42,Start!$A$15:$B$22,2)</f>
        <v>46</v>
      </c>
    </row>
    <row r="43" spans="1:14" ht="17">
      <c r="A43">
        <v>42</v>
      </c>
      <c r="B43" s="16" t="s">
        <v>25</v>
      </c>
      <c r="C43" s="16">
        <v>40</v>
      </c>
      <c r="D43" s="16"/>
      <c r="E43" s="16" t="s">
        <v>26</v>
      </c>
      <c r="F43" s="16" t="s">
        <v>26</v>
      </c>
      <c r="G43" s="17" t="s">
        <v>68</v>
      </c>
      <c r="H43" s="17">
        <v>201</v>
      </c>
      <c r="I43" t="s">
        <v>247</v>
      </c>
      <c r="J43">
        <v>403</v>
      </c>
      <c r="K43" t="s">
        <v>277</v>
      </c>
      <c r="L43">
        <f>VLOOKUP(K43,Start!$A$15:$B$22,2)</f>
        <v>62</v>
      </c>
    </row>
    <row r="44" spans="1:14" ht="17">
      <c r="A44">
        <v>43</v>
      </c>
      <c r="B44" s="16" t="s">
        <v>25</v>
      </c>
      <c r="C44" s="54">
        <v>41</v>
      </c>
      <c r="D44" s="54">
        <v>3</v>
      </c>
      <c r="E44" s="16" t="s">
        <v>26</v>
      </c>
      <c r="F44" s="16" t="s">
        <v>26</v>
      </c>
      <c r="G44" s="17" t="s">
        <v>69</v>
      </c>
      <c r="H44" s="17">
        <v>131</v>
      </c>
      <c r="I44" t="s">
        <v>247</v>
      </c>
      <c r="J44" s="7">
        <v>263</v>
      </c>
      <c r="K44" s="7" t="s">
        <v>268</v>
      </c>
      <c r="L44">
        <f>VLOOKUP(K44,Start!$A$15:$B$22,2)</f>
        <v>46</v>
      </c>
      <c r="N44" t="s">
        <v>280</v>
      </c>
    </row>
    <row r="45" spans="1:14" ht="17">
      <c r="A45">
        <v>44</v>
      </c>
      <c r="B45" s="51"/>
      <c r="C45" s="54"/>
      <c r="D45" s="54"/>
      <c r="E45" s="16"/>
      <c r="F45" s="16"/>
      <c r="G45" s="17" t="s">
        <v>70</v>
      </c>
      <c r="H45" s="17">
        <v>132</v>
      </c>
      <c r="I45" t="s">
        <v>247</v>
      </c>
      <c r="J45" s="7">
        <v>265</v>
      </c>
      <c r="K45" s="7" t="s">
        <v>281</v>
      </c>
      <c r="L45">
        <f>VLOOKUP(K45,Start!$A$15:$B$22,2)</f>
        <v>29</v>
      </c>
    </row>
    <row r="46" spans="1:14" ht="17">
      <c r="A46">
        <v>45</v>
      </c>
      <c r="B46" s="16" t="s">
        <v>25</v>
      </c>
      <c r="C46" s="16">
        <v>42</v>
      </c>
      <c r="D46" s="16"/>
      <c r="E46" s="16" t="s">
        <v>26</v>
      </c>
      <c r="F46" s="16" t="s">
        <v>26</v>
      </c>
      <c r="G46" s="17" t="s">
        <v>71</v>
      </c>
      <c r="H46" s="17">
        <v>164</v>
      </c>
      <c r="I46" t="s">
        <v>247</v>
      </c>
      <c r="J46">
        <v>329</v>
      </c>
      <c r="K46" t="s">
        <v>268</v>
      </c>
      <c r="L46">
        <f>VLOOKUP(K46,Start!$A$15:$B$22,2)</f>
        <v>46</v>
      </c>
    </row>
    <row r="47" spans="1:14" ht="17">
      <c r="A47">
        <v>46</v>
      </c>
      <c r="B47" s="16" t="s">
        <v>25</v>
      </c>
      <c r="C47" s="16">
        <v>43</v>
      </c>
      <c r="D47" s="16"/>
      <c r="E47" s="16" t="s">
        <v>26</v>
      </c>
      <c r="F47" s="16" t="s">
        <v>26</v>
      </c>
      <c r="G47" s="17" t="s">
        <v>72</v>
      </c>
      <c r="H47" s="17">
        <v>55</v>
      </c>
      <c r="I47" t="s">
        <v>247</v>
      </c>
      <c r="J47">
        <v>111</v>
      </c>
      <c r="K47" t="s">
        <v>268</v>
      </c>
      <c r="L47">
        <f>VLOOKUP(K47,Start!$A$15:$B$22,2)</f>
        <v>46</v>
      </c>
    </row>
    <row r="48" spans="1:14" ht="17">
      <c r="A48">
        <v>47</v>
      </c>
      <c r="B48" s="16" t="s">
        <v>25</v>
      </c>
      <c r="C48" s="16">
        <v>44</v>
      </c>
      <c r="D48" s="16"/>
      <c r="E48" s="16" t="s">
        <v>26</v>
      </c>
      <c r="F48" s="16" t="s">
        <v>26</v>
      </c>
      <c r="G48" s="17" t="s">
        <v>73</v>
      </c>
      <c r="H48" s="17">
        <v>155</v>
      </c>
      <c r="I48" t="s">
        <v>247</v>
      </c>
      <c r="J48">
        <v>311</v>
      </c>
      <c r="K48" t="s">
        <v>268</v>
      </c>
      <c r="L48">
        <f>VLOOKUP(K48,Start!$A$15:$B$22,2)</f>
        <v>46</v>
      </c>
    </row>
    <row r="49" spans="1:14" ht="17">
      <c r="A49">
        <v>48</v>
      </c>
      <c r="B49" s="16" t="s">
        <v>25</v>
      </c>
      <c r="C49" s="16">
        <v>45</v>
      </c>
      <c r="D49" s="16"/>
      <c r="E49" s="16" t="s">
        <v>26</v>
      </c>
      <c r="F49" s="16" t="s">
        <v>26</v>
      </c>
      <c r="G49" s="17" t="s">
        <v>74</v>
      </c>
      <c r="H49" s="17">
        <v>169</v>
      </c>
      <c r="I49" t="s">
        <v>247</v>
      </c>
      <c r="J49">
        <v>339</v>
      </c>
      <c r="K49" t="s">
        <v>268</v>
      </c>
      <c r="L49">
        <f>VLOOKUP(K49,Start!$A$15:$B$22,2)</f>
        <v>46</v>
      </c>
    </row>
    <row r="50" spans="1:14" ht="17">
      <c r="A50">
        <v>49</v>
      </c>
      <c r="B50" s="16" t="s">
        <v>25</v>
      </c>
      <c r="C50" s="16">
        <v>46</v>
      </c>
      <c r="D50" s="16"/>
      <c r="E50" s="16" t="s">
        <v>26</v>
      </c>
      <c r="F50" s="16" t="s">
        <v>26</v>
      </c>
      <c r="G50" s="17" t="s">
        <v>75</v>
      </c>
      <c r="H50" s="17">
        <v>85</v>
      </c>
      <c r="I50" t="s">
        <v>247</v>
      </c>
      <c r="J50">
        <v>171</v>
      </c>
      <c r="K50" t="s">
        <v>268</v>
      </c>
      <c r="L50">
        <f>VLOOKUP(K50,Start!$A$15:$B$22,2)</f>
        <v>46</v>
      </c>
    </row>
    <row r="51" spans="1:14" ht="17">
      <c r="A51">
        <v>50</v>
      </c>
      <c r="B51" s="16" t="s">
        <v>25</v>
      </c>
      <c r="C51" s="16">
        <v>47</v>
      </c>
      <c r="D51" s="16"/>
      <c r="E51" s="16" t="s">
        <v>26</v>
      </c>
      <c r="F51" s="16" t="s">
        <v>26</v>
      </c>
      <c r="G51" s="17" t="s">
        <v>76</v>
      </c>
      <c r="H51" s="17">
        <v>198</v>
      </c>
      <c r="I51" t="s">
        <v>247</v>
      </c>
      <c r="J51">
        <v>397</v>
      </c>
      <c r="K51" t="s">
        <v>268</v>
      </c>
      <c r="L51">
        <f>VLOOKUP(K51,Start!$A$15:$B$22,2)</f>
        <v>46</v>
      </c>
    </row>
    <row r="52" spans="1:14" ht="17">
      <c r="A52">
        <v>51</v>
      </c>
      <c r="B52" s="16" t="s">
        <v>25</v>
      </c>
      <c r="C52" s="16">
        <v>48</v>
      </c>
      <c r="D52" s="16"/>
      <c r="E52" s="16" t="s">
        <v>26</v>
      </c>
      <c r="F52" s="16" t="s">
        <v>26</v>
      </c>
      <c r="G52" s="17" t="s">
        <v>77</v>
      </c>
      <c r="H52" s="17">
        <v>176</v>
      </c>
      <c r="I52" t="s">
        <v>247</v>
      </c>
      <c r="J52">
        <v>353</v>
      </c>
      <c r="K52" t="s">
        <v>277</v>
      </c>
      <c r="L52">
        <f>VLOOKUP(K52,Start!$A$15:$B$22,2)</f>
        <v>62</v>
      </c>
    </row>
    <row r="53" spans="1:14" ht="17">
      <c r="A53">
        <v>52</v>
      </c>
      <c r="B53" s="16" t="s">
        <v>25</v>
      </c>
      <c r="C53" s="16">
        <v>49</v>
      </c>
      <c r="D53" s="16"/>
      <c r="E53" s="16" t="s">
        <v>26</v>
      </c>
      <c r="F53" s="16" t="s">
        <v>26</v>
      </c>
      <c r="G53" s="17" t="s">
        <v>78</v>
      </c>
      <c r="H53" s="17">
        <v>135</v>
      </c>
      <c r="I53" t="s">
        <v>247</v>
      </c>
      <c r="J53">
        <v>271</v>
      </c>
      <c r="K53" t="s">
        <v>268</v>
      </c>
      <c r="L53">
        <f>VLOOKUP(K53,Start!$A$15:$B$22,2)</f>
        <v>46</v>
      </c>
    </row>
    <row r="54" spans="1:14" ht="17">
      <c r="A54">
        <v>53</v>
      </c>
      <c r="B54" s="16" t="s">
        <v>25</v>
      </c>
      <c r="C54" s="16">
        <v>50</v>
      </c>
      <c r="D54" s="16"/>
      <c r="E54" s="16" t="s">
        <v>26</v>
      </c>
      <c r="F54" s="16" t="s">
        <v>26</v>
      </c>
      <c r="G54" s="17" t="s">
        <v>79</v>
      </c>
      <c r="H54" s="17">
        <v>34</v>
      </c>
      <c r="I54" t="s">
        <v>247</v>
      </c>
      <c r="J54">
        <v>69</v>
      </c>
      <c r="K54" t="s">
        <v>268</v>
      </c>
      <c r="L54">
        <f>VLOOKUP(K54,Start!$A$15:$B$22,2)</f>
        <v>46</v>
      </c>
    </row>
    <row r="55" spans="1:14" ht="17">
      <c r="A55">
        <v>54</v>
      </c>
      <c r="B55" s="16" t="s">
        <v>25</v>
      </c>
      <c r="C55" s="54">
        <v>51</v>
      </c>
      <c r="D55" s="54">
        <v>4</v>
      </c>
      <c r="E55" s="16" t="s">
        <v>26</v>
      </c>
      <c r="F55" s="16" t="s">
        <v>26</v>
      </c>
      <c r="G55" s="17" t="s">
        <v>80</v>
      </c>
      <c r="H55" s="17">
        <v>97</v>
      </c>
      <c r="I55" t="s">
        <v>247</v>
      </c>
      <c r="J55" s="7">
        <v>195</v>
      </c>
      <c r="K55" s="7" t="s">
        <v>268</v>
      </c>
      <c r="L55">
        <f>VLOOKUP(K55,Start!$A$15:$B$22,2)</f>
        <v>46</v>
      </c>
      <c r="N55" t="s">
        <v>280</v>
      </c>
    </row>
    <row r="56" spans="1:14" ht="17">
      <c r="A56">
        <v>55</v>
      </c>
      <c r="B56" s="51"/>
      <c r="C56" s="54"/>
      <c r="D56" s="54"/>
      <c r="E56" s="16"/>
      <c r="F56" s="16"/>
      <c r="G56" s="17" t="s">
        <v>81</v>
      </c>
      <c r="H56" s="17">
        <v>98</v>
      </c>
      <c r="I56" t="s">
        <v>247</v>
      </c>
      <c r="J56" s="7">
        <v>197</v>
      </c>
      <c r="K56" s="7" t="s">
        <v>281</v>
      </c>
      <c r="L56">
        <f>VLOOKUP(K56,Start!$A$15:$B$22,2)</f>
        <v>29</v>
      </c>
    </row>
    <row r="57" spans="1:14" ht="17">
      <c r="A57">
        <v>56</v>
      </c>
      <c r="B57" s="16" t="s">
        <v>25</v>
      </c>
      <c r="C57" s="16">
        <v>52</v>
      </c>
      <c r="D57" s="16"/>
      <c r="E57" s="16" t="s">
        <v>26</v>
      </c>
      <c r="F57" s="16" t="s">
        <v>26</v>
      </c>
      <c r="G57" s="17" t="s">
        <v>82</v>
      </c>
      <c r="H57" s="17">
        <v>72</v>
      </c>
      <c r="I57" t="s">
        <v>247</v>
      </c>
      <c r="J57">
        <v>145</v>
      </c>
      <c r="K57" t="s">
        <v>268</v>
      </c>
      <c r="L57">
        <f>VLOOKUP(K57,Start!$A$15:$B$22,2)</f>
        <v>46</v>
      </c>
    </row>
    <row r="58" spans="1:14" ht="17">
      <c r="A58">
        <v>57</v>
      </c>
      <c r="B58" s="16" t="s">
        <v>25</v>
      </c>
      <c r="C58" s="16">
        <v>53</v>
      </c>
      <c r="D58" s="16"/>
      <c r="E58" s="16" t="s">
        <v>26</v>
      </c>
      <c r="F58" s="16" t="s">
        <v>26</v>
      </c>
      <c r="G58" s="17" t="s">
        <v>83</v>
      </c>
      <c r="H58" s="17">
        <v>19</v>
      </c>
      <c r="I58" t="s">
        <v>247</v>
      </c>
      <c r="J58">
        <v>39</v>
      </c>
      <c r="K58" t="s">
        <v>268</v>
      </c>
      <c r="L58">
        <f>VLOOKUP(K58,Start!$A$15:$B$22,2)</f>
        <v>46</v>
      </c>
    </row>
    <row r="59" spans="1:14" ht="17">
      <c r="A59">
        <v>58</v>
      </c>
      <c r="B59" s="16" t="s">
        <v>25</v>
      </c>
      <c r="C59" s="54">
        <v>54</v>
      </c>
      <c r="D59" s="54">
        <v>5</v>
      </c>
      <c r="E59" s="16" t="s">
        <v>26</v>
      </c>
      <c r="F59" s="16" t="s">
        <v>26</v>
      </c>
      <c r="G59" s="17" t="s">
        <v>84</v>
      </c>
      <c r="H59" s="17">
        <v>140</v>
      </c>
      <c r="I59" t="s">
        <v>247</v>
      </c>
      <c r="J59" s="7">
        <v>281</v>
      </c>
      <c r="K59" s="7" t="s">
        <v>268</v>
      </c>
      <c r="L59">
        <f>VLOOKUP(K59,Start!$A$15:$B$22,2)</f>
        <v>46</v>
      </c>
      <c r="N59" t="s">
        <v>280</v>
      </c>
    </row>
    <row r="60" spans="1:14" ht="17">
      <c r="A60">
        <v>59</v>
      </c>
      <c r="B60" s="51"/>
      <c r="C60" s="54"/>
      <c r="D60" s="54"/>
      <c r="E60" s="16"/>
      <c r="F60" s="16"/>
      <c r="G60" s="17" t="s">
        <v>85</v>
      </c>
      <c r="H60" s="17">
        <v>141</v>
      </c>
      <c r="I60" t="s">
        <v>247</v>
      </c>
      <c r="J60" s="7">
        <v>283</v>
      </c>
      <c r="K60" s="7" t="s">
        <v>281</v>
      </c>
      <c r="L60">
        <f>VLOOKUP(K60,Start!$A$15:$B$22,2)</f>
        <v>29</v>
      </c>
    </row>
    <row r="61" spans="1:14" ht="17">
      <c r="A61">
        <v>60</v>
      </c>
      <c r="B61" s="16" t="s">
        <v>25</v>
      </c>
      <c r="C61" s="16">
        <v>55</v>
      </c>
      <c r="D61" s="16"/>
      <c r="E61" s="16" t="s">
        <v>26</v>
      </c>
      <c r="F61" s="16" t="s">
        <v>26</v>
      </c>
      <c r="G61" s="17" t="s">
        <v>86</v>
      </c>
      <c r="H61" s="17">
        <v>113</v>
      </c>
      <c r="I61" t="s">
        <v>247</v>
      </c>
      <c r="J61">
        <v>227</v>
      </c>
      <c r="K61" t="s">
        <v>268</v>
      </c>
      <c r="L61">
        <f>VLOOKUP(K61,Start!$A$15:$B$22,2)</f>
        <v>46</v>
      </c>
    </row>
    <row r="62" spans="1:14" ht="17">
      <c r="A62">
        <v>61</v>
      </c>
      <c r="B62" s="16" t="s">
        <v>25</v>
      </c>
      <c r="C62" s="16">
        <v>56</v>
      </c>
      <c r="D62" s="16"/>
      <c r="E62" s="16" t="s">
        <v>26</v>
      </c>
      <c r="F62" s="16" t="s">
        <v>26</v>
      </c>
      <c r="G62" s="17" t="s">
        <v>87</v>
      </c>
      <c r="H62" s="17">
        <v>37</v>
      </c>
      <c r="I62" t="s">
        <v>247</v>
      </c>
      <c r="J62">
        <v>75</v>
      </c>
      <c r="K62" t="s">
        <v>268</v>
      </c>
      <c r="L62">
        <f>VLOOKUP(K62,Start!$A$15:$B$22,2)</f>
        <v>46</v>
      </c>
    </row>
    <row r="63" spans="1:14" ht="17">
      <c r="A63">
        <v>62</v>
      </c>
      <c r="B63" s="16" t="s">
        <v>25</v>
      </c>
      <c r="C63" s="16">
        <v>57</v>
      </c>
      <c r="D63" s="16"/>
      <c r="E63" s="16" t="s">
        <v>26</v>
      </c>
      <c r="F63" s="16" t="s">
        <v>26</v>
      </c>
      <c r="G63" s="17" t="s">
        <v>88</v>
      </c>
      <c r="H63" s="17">
        <v>159</v>
      </c>
      <c r="I63" t="s">
        <v>247</v>
      </c>
      <c r="J63">
        <v>319</v>
      </c>
      <c r="K63" t="s">
        <v>277</v>
      </c>
      <c r="L63">
        <f>VLOOKUP(K63,Start!$A$15:$B$22,2)</f>
        <v>62</v>
      </c>
    </row>
    <row r="64" spans="1:14" ht="17">
      <c r="A64">
        <v>63</v>
      </c>
      <c r="B64" s="16" t="s">
        <v>25</v>
      </c>
      <c r="C64" s="16">
        <v>58</v>
      </c>
      <c r="D64" s="16"/>
      <c r="E64" s="16" t="s">
        <v>26</v>
      </c>
      <c r="F64" s="16" t="s">
        <v>26</v>
      </c>
      <c r="G64" s="17" t="s">
        <v>89</v>
      </c>
      <c r="H64" s="17">
        <v>112</v>
      </c>
      <c r="I64" t="s">
        <v>247</v>
      </c>
      <c r="J64">
        <v>225</v>
      </c>
      <c r="K64" t="s">
        <v>276</v>
      </c>
      <c r="L64">
        <f>VLOOKUP(K64,Start!$A$15:$B$22,2)</f>
        <v>55</v>
      </c>
    </row>
    <row r="65" spans="1:14" ht="17">
      <c r="A65">
        <v>64</v>
      </c>
      <c r="B65" s="16" t="s">
        <v>25</v>
      </c>
      <c r="C65" s="54">
        <v>59</v>
      </c>
      <c r="D65" s="54">
        <v>6</v>
      </c>
      <c r="E65" s="16" t="s">
        <v>26</v>
      </c>
      <c r="F65" s="16" t="s">
        <v>26</v>
      </c>
      <c r="G65" s="17" t="s">
        <v>90</v>
      </c>
      <c r="H65" s="17">
        <v>114</v>
      </c>
      <c r="I65" t="s">
        <v>247</v>
      </c>
      <c r="J65" s="7">
        <v>229</v>
      </c>
      <c r="K65" s="7" t="s">
        <v>268</v>
      </c>
      <c r="L65">
        <f>VLOOKUP(K65,Start!$A$15:$B$22,2)</f>
        <v>46</v>
      </c>
      <c r="N65" t="s">
        <v>280</v>
      </c>
    </row>
    <row r="66" spans="1:14" ht="17">
      <c r="A66">
        <v>65</v>
      </c>
      <c r="B66" s="51"/>
      <c r="C66" s="54"/>
      <c r="D66" s="54"/>
      <c r="E66" s="16"/>
      <c r="F66" s="16"/>
      <c r="G66" s="17" t="s">
        <v>91</v>
      </c>
      <c r="H66" s="17">
        <v>115</v>
      </c>
      <c r="I66" t="s">
        <v>247</v>
      </c>
      <c r="J66" s="7">
        <v>231</v>
      </c>
      <c r="K66" s="7" t="s">
        <v>281</v>
      </c>
      <c r="L66">
        <f>VLOOKUP(K66,Start!$A$15:$B$22,2)</f>
        <v>29</v>
      </c>
    </row>
    <row r="67" spans="1:14" ht="17">
      <c r="A67">
        <v>66</v>
      </c>
      <c r="B67" s="16" t="s">
        <v>25</v>
      </c>
      <c r="C67" s="53">
        <v>60</v>
      </c>
      <c r="D67" s="54">
        <v>7</v>
      </c>
      <c r="E67" s="16" t="s">
        <v>26</v>
      </c>
      <c r="F67" s="16" t="s">
        <v>26</v>
      </c>
      <c r="G67" s="17" t="s">
        <v>92</v>
      </c>
      <c r="H67" s="17">
        <v>123</v>
      </c>
      <c r="I67" t="s">
        <v>247</v>
      </c>
      <c r="J67" s="7">
        <v>247</v>
      </c>
      <c r="K67" s="7" t="s">
        <v>268</v>
      </c>
      <c r="L67">
        <f>VLOOKUP(K67,Start!$A$15:$B$22,2)</f>
        <v>46</v>
      </c>
      <c r="N67" t="s">
        <v>280</v>
      </c>
    </row>
    <row r="68" spans="1:14" ht="17">
      <c r="A68">
        <v>67</v>
      </c>
      <c r="B68" s="16"/>
      <c r="C68" s="53"/>
      <c r="D68" s="54"/>
      <c r="E68" s="16"/>
      <c r="F68" s="16"/>
      <c r="G68" s="17" t="s">
        <v>93</v>
      </c>
      <c r="H68" s="17">
        <v>124</v>
      </c>
      <c r="I68" t="s">
        <v>247</v>
      </c>
      <c r="J68" s="7">
        <v>249</v>
      </c>
      <c r="K68" s="7" t="s">
        <v>281</v>
      </c>
      <c r="L68">
        <f>VLOOKUP(K68,Start!$A$15:$B$22,2)</f>
        <v>29</v>
      </c>
    </row>
    <row r="69" spans="1:14" ht="17">
      <c r="A69">
        <v>68</v>
      </c>
      <c r="B69" s="16" t="s">
        <v>25</v>
      </c>
      <c r="C69" s="16">
        <v>61</v>
      </c>
      <c r="D69" s="16"/>
      <c r="E69" s="16" t="s">
        <v>26</v>
      </c>
      <c r="F69" s="16" t="s">
        <v>26</v>
      </c>
      <c r="G69" s="17" t="s">
        <v>94</v>
      </c>
      <c r="H69" s="17">
        <v>187</v>
      </c>
      <c r="I69" t="s">
        <v>247</v>
      </c>
      <c r="J69">
        <v>375</v>
      </c>
      <c r="K69" t="s">
        <v>268</v>
      </c>
      <c r="L69">
        <f>VLOOKUP(K69,Start!$A$15:$B$22,2)</f>
        <v>46</v>
      </c>
    </row>
    <row r="70" spans="1:14" ht="17">
      <c r="A70">
        <v>69</v>
      </c>
      <c r="B70" s="16" t="s">
        <v>25</v>
      </c>
      <c r="C70" s="16">
        <v>62</v>
      </c>
      <c r="D70" s="16"/>
      <c r="E70" s="16" t="s">
        <v>26</v>
      </c>
      <c r="F70" s="16" t="s">
        <v>26</v>
      </c>
      <c r="G70" s="17" t="s">
        <v>95</v>
      </c>
      <c r="H70" s="17">
        <v>170</v>
      </c>
      <c r="I70" t="s">
        <v>247</v>
      </c>
      <c r="J70">
        <v>341</v>
      </c>
      <c r="K70" t="s">
        <v>268</v>
      </c>
      <c r="L70">
        <f>VLOOKUP(K70,Start!$A$15:$B$22,2)</f>
        <v>46</v>
      </c>
    </row>
    <row r="71" spans="1:14" ht="17">
      <c r="A71">
        <v>70</v>
      </c>
      <c r="B71" s="16" t="s">
        <v>25</v>
      </c>
      <c r="C71" s="16">
        <v>63</v>
      </c>
      <c r="D71" s="16"/>
      <c r="E71" s="16" t="s">
        <v>26</v>
      </c>
      <c r="F71" s="16" t="s">
        <v>26</v>
      </c>
      <c r="G71" s="17" t="s">
        <v>96</v>
      </c>
      <c r="H71" s="17">
        <v>40</v>
      </c>
      <c r="I71" t="s">
        <v>247</v>
      </c>
      <c r="J71">
        <v>81</v>
      </c>
      <c r="K71" t="s">
        <v>277</v>
      </c>
      <c r="L71">
        <f>VLOOKUP(K71,Start!$A$15:$B$22,2)</f>
        <v>62</v>
      </c>
    </row>
    <row r="72" spans="1:14" ht="17">
      <c r="A72">
        <v>71</v>
      </c>
      <c r="B72" s="16" t="s">
        <v>25</v>
      </c>
      <c r="C72" s="16">
        <v>64</v>
      </c>
      <c r="D72" s="16"/>
      <c r="E72" s="16" t="s">
        <v>26</v>
      </c>
      <c r="F72" s="16" t="s">
        <v>26</v>
      </c>
      <c r="G72" s="17" t="s">
        <v>97</v>
      </c>
      <c r="H72" s="17">
        <v>199</v>
      </c>
      <c r="I72" t="s">
        <v>247</v>
      </c>
      <c r="J72">
        <v>399</v>
      </c>
      <c r="K72" t="s">
        <v>268</v>
      </c>
      <c r="L72">
        <f>VLOOKUP(K72,Start!$A$15:$B$22,2)</f>
        <v>46</v>
      </c>
    </row>
    <row r="73" spans="1:14" ht="17">
      <c r="A73">
        <v>72</v>
      </c>
      <c r="B73" s="16" t="s">
        <v>25</v>
      </c>
      <c r="C73" s="52">
        <v>65</v>
      </c>
      <c r="D73" s="54">
        <v>8</v>
      </c>
      <c r="E73" s="16" t="s">
        <v>26</v>
      </c>
      <c r="F73" s="16" t="s">
        <v>26</v>
      </c>
      <c r="G73" s="17" t="s">
        <v>98</v>
      </c>
      <c r="H73" s="17">
        <v>208</v>
      </c>
      <c r="I73" t="s">
        <v>247</v>
      </c>
      <c r="J73" s="7">
        <v>417</v>
      </c>
      <c r="K73" s="7" t="s">
        <v>268</v>
      </c>
      <c r="L73">
        <f>VLOOKUP(K73,Start!$A$15:$B$22,2)</f>
        <v>46</v>
      </c>
      <c r="N73" t="s">
        <v>280</v>
      </c>
    </row>
    <row r="74" spans="1:14" ht="17">
      <c r="A74">
        <v>73</v>
      </c>
      <c r="B74" s="51"/>
      <c r="C74" s="52"/>
      <c r="D74" s="54"/>
      <c r="E74" s="16"/>
      <c r="F74" s="16"/>
      <c r="G74" s="17" t="s">
        <v>99</v>
      </c>
      <c r="H74" s="17">
        <v>209</v>
      </c>
      <c r="I74" t="s">
        <v>247</v>
      </c>
      <c r="J74" s="7">
        <v>419</v>
      </c>
      <c r="K74" s="7" t="s">
        <v>281</v>
      </c>
      <c r="L74">
        <f>VLOOKUP(K74,Start!$A$15:$B$22,2)</f>
        <v>29</v>
      </c>
    </row>
    <row r="75" spans="1:14" ht="17">
      <c r="A75">
        <v>74</v>
      </c>
      <c r="B75" s="16" t="s">
        <v>25</v>
      </c>
      <c r="C75" s="16">
        <v>66</v>
      </c>
      <c r="D75" s="16"/>
      <c r="E75" s="16" t="s">
        <v>26</v>
      </c>
      <c r="F75" s="16" t="s">
        <v>26</v>
      </c>
      <c r="G75" s="17" t="s">
        <v>100</v>
      </c>
      <c r="H75" s="17">
        <v>21</v>
      </c>
      <c r="I75" t="s">
        <v>247</v>
      </c>
      <c r="J75">
        <v>43</v>
      </c>
      <c r="K75" t="s">
        <v>268</v>
      </c>
      <c r="L75">
        <f>VLOOKUP(K75,Start!$A$15:$B$22,2)</f>
        <v>46</v>
      </c>
    </row>
    <row r="76" spans="1:14" ht="17">
      <c r="A76">
        <v>75</v>
      </c>
      <c r="B76" s="16" t="s">
        <v>25</v>
      </c>
      <c r="C76" s="16">
        <v>67</v>
      </c>
      <c r="D76" s="16"/>
      <c r="E76" s="16" t="s">
        <v>26</v>
      </c>
      <c r="F76" s="16" t="s">
        <v>26</v>
      </c>
      <c r="G76" s="17" t="s">
        <v>101</v>
      </c>
      <c r="H76" s="17">
        <v>147</v>
      </c>
      <c r="I76" t="s">
        <v>247</v>
      </c>
      <c r="J76">
        <v>295</v>
      </c>
      <c r="K76" t="s">
        <v>268</v>
      </c>
      <c r="L76">
        <f>VLOOKUP(K76,Start!$A$15:$B$22,2)</f>
        <v>46</v>
      </c>
    </row>
    <row r="77" spans="1:14" ht="17">
      <c r="A77">
        <v>76</v>
      </c>
      <c r="B77" s="16" t="s">
        <v>25</v>
      </c>
      <c r="C77" s="16">
        <v>68</v>
      </c>
      <c r="D77" s="16"/>
      <c r="E77" s="16" t="s">
        <v>26</v>
      </c>
      <c r="F77" s="16" t="s">
        <v>26</v>
      </c>
      <c r="G77" s="17" t="s">
        <v>102</v>
      </c>
      <c r="H77" s="17">
        <v>181</v>
      </c>
      <c r="I77" t="s">
        <v>247</v>
      </c>
      <c r="J77">
        <v>363</v>
      </c>
      <c r="K77" t="s">
        <v>268</v>
      </c>
      <c r="L77">
        <f>VLOOKUP(K77,Start!$A$15:$B$22,2)</f>
        <v>46</v>
      </c>
    </row>
    <row r="78" spans="1:14" ht="17">
      <c r="A78">
        <v>77</v>
      </c>
      <c r="B78" s="16" t="s">
        <v>25</v>
      </c>
      <c r="C78" s="16">
        <v>69</v>
      </c>
      <c r="D78" s="16"/>
      <c r="E78" s="16" t="s">
        <v>26</v>
      </c>
      <c r="F78" s="16" t="s">
        <v>26</v>
      </c>
      <c r="G78" s="17" t="s">
        <v>103</v>
      </c>
      <c r="H78" s="17">
        <v>184</v>
      </c>
      <c r="I78" t="s">
        <v>247</v>
      </c>
      <c r="J78">
        <v>369</v>
      </c>
      <c r="K78" t="s">
        <v>277</v>
      </c>
      <c r="L78">
        <f>VLOOKUP(K78,Start!$A$15:$B$22,2)</f>
        <v>62</v>
      </c>
    </row>
    <row r="79" spans="1:14" ht="17">
      <c r="A79">
        <v>78</v>
      </c>
      <c r="B79" s="16" t="s">
        <v>25</v>
      </c>
      <c r="C79" s="16">
        <v>70</v>
      </c>
      <c r="D79" s="16"/>
      <c r="E79" s="16" t="s">
        <v>26</v>
      </c>
      <c r="F79" s="16" t="s">
        <v>26</v>
      </c>
      <c r="G79" s="17" t="s">
        <v>104</v>
      </c>
      <c r="H79" s="17">
        <v>219</v>
      </c>
      <c r="I79" t="s">
        <v>247</v>
      </c>
      <c r="J79">
        <v>439</v>
      </c>
      <c r="K79" t="s">
        <v>287</v>
      </c>
      <c r="L79">
        <f>VLOOKUP(K79,Start!$A$15:$B$22,2)</f>
        <v>38</v>
      </c>
    </row>
    <row r="80" spans="1:14" ht="17">
      <c r="A80">
        <v>79</v>
      </c>
      <c r="B80" s="16" t="s">
        <v>25</v>
      </c>
      <c r="C80" s="16">
        <v>71</v>
      </c>
      <c r="D80" s="16"/>
      <c r="E80" s="16" t="s">
        <v>26</v>
      </c>
      <c r="F80" s="16" t="s">
        <v>26</v>
      </c>
      <c r="G80" s="17" t="s">
        <v>105</v>
      </c>
      <c r="H80" s="17">
        <v>139</v>
      </c>
      <c r="I80" t="s">
        <v>247</v>
      </c>
      <c r="J80">
        <v>279</v>
      </c>
      <c r="K80" t="s">
        <v>268</v>
      </c>
      <c r="L80">
        <f>VLOOKUP(K80,Start!$A$15:$B$22,2)</f>
        <v>46</v>
      </c>
    </row>
    <row r="81" spans="1:12" ht="17">
      <c r="A81">
        <v>80</v>
      </c>
      <c r="B81" s="16"/>
      <c r="C81" s="16">
        <v>72</v>
      </c>
      <c r="D81" s="16"/>
      <c r="E81" s="16"/>
      <c r="F81" s="16"/>
      <c r="G81" s="17" t="s">
        <v>106</v>
      </c>
      <c r="H81" s="17">
        <v>14</v>
      </c>
      <c r="I81" t="s">
        <v>247</v>
      </c>
      <c r="J81">
        <v>29</v>
      </c>
      <c r="K81" t="s">
        <v>277</v>
      </c>
      <c r="L81">
        <f>VLOOKUP(K81,Start!$A$15:$B$22,2)</f>
        <v>62</v>
      </c>
    </row>
    <row r="82" spans="1:12" ht="17">
      <c r="A82">
        <v>81</v>
      </c>
      <c r="B82" s="16" t="s">
        <v>25</v>
      </c>
      <c r="C82" s="16">
        <v>73</v>
      </c>
      <c r="D82" s="16"/>
      <c r="E82" s="16" t="s">
        <v>26</v>
      </c>
      <c r="F82" s="16" t="s">
        <v>26</v>
      </c>
      <c r="G82" s="17" t="s">
        <v>107</v>
      </c>
      <c r="H82" s="17">
        <v>117</v>
      </c>
      <c r="I82" t="s">
        <v>247</v>
      </c>
      <c r="J82">
        <v>235</v>
      </c>
      <c r="K82" t="s">
        <v>268</v>
      </c>
      <c r="L82">
        <f>VLOOKUP(K82,Start!$A$15:$B$22,2)</f>
        <v>46</v>
      </c>
    </row>
    <row r="83" spans="1:12" ht="17">
      <c r="A83">
        <v>82</v>
      </c>
      <c r="B83" s="16" t="s">
        <v>25</v>
      </c>
      <c r="C83" s="16">
        <v>74</v>
      </c>
      <c r="D83" s="16"/>
      <c r="E83" s="16" t="s">
        <v>26</v>
      </c>
      <c r="F83" s="16" t="s">
        <v>26</v>
      </c>
      <c r="G83" s="17" t="s">
        <v>108</v>
      </c>
      <c r="H83" s="17">
        <v>57</v>
      </c>
      <c r="I83" t="s">
        <v>247</v>
      </c>
      <c r="J83">
        <v>115</v>
      </c>
      <c r="K83" t="s">
        <v>277</v>
      </c>
      <c r="L83">
        <f>VLOOKUP(K83,Start!$A$15:$B$22,2)</f>
        <v>62</v>
      </c>
    </row>
    <row r="84" spans="1:12" ht="17">
      <c r="A84">
        <v>83</v>
      </c>
      <c r="B84" s="16" t="s">
        <v>25</v>
      </c>
      <c r="C84" s="16">
        <v>75</v>
      </c>
      <c r="D84" s="16"/>
      <c r="E84" s="16" t="s">
        <v>26</v>
      </c>
      <c r="F84" s="16" t="s">
        <v>26</v>
      </c>
      <c r="G84" s="17" t="s">
        <v>109</v>
      </c>
      <c r="H84" s="17">
        <v>108</v>
      </c>
      <c r="I84" t="s">
        <v>247</v>
      </c>
      <c r="J84">
        <v>217</v>
      </c>
      <c r="K84" t="s">
        <v>277</v>
      </c>
      <c r="L84">
        <f>VLOOKUP(K84,Start!$A$15:$B$22,2)</f>
        <v>62</v>
      </c>
    </row>
    <row r="85" spans="1:12" ht="17">
      <c r="A85">
        <v>84</v>
      </c>
      <c r="B85" s="16" t="s">
        <v>25</v>
      </c>
      <c r="C85" s="16">
        <v>76</v>
      </c>
      <c r="D85" s="16"/>
      <c r="E85" s="16" t="s">
        <v>26</v>
      </c>
      <c r="F85" s="16" t="s">
        <v>26</v>
      </c>
      <c r="G85" s="17" t="s">
        <v>110</v>
      </c>
      <c r="H85" s="17">
        <v>134</v>
      </c>
      <c r="I85" t="s">
        <v>247</v>
      </c>
      <c r="J85">
        <v>269</v>
      </c>
      <c r="K85" t="s">
        <v>268</v>
      </c>
      <c r="L85">
        <f>VLOOKUP(K85,Start!$A$15:$B$22,2)</f>
        <v>46</v>
      </c>
    </row>
    <row r="86" spans="1:12" ht="17">
      <c r="A86">
        <v>85</v>
      </c>
      <c r="B86" s="16"/>
      <c r="C86" s="16">
        <v>77</v>
      </c>
      <c r="D86" s="16"/>
      <c r="E86" s="16"/>
      <c r="F86" s="16"/>
      <c r="G86" s="17" t="s">
        <v>111</v>
      </c>
      <c r="H86" s="17">
        <v>138</v>
      </c>
      <c r="I86" t="s">
        <v>247</v>
      </c>
      <c r="J86">
        <v>277</v>
      </c>
      <c r="K86" t="s">
        <v>268</v>
      </c>
      <c r="L86">
        <f>VLOOKUP(K86,Start!$A$15:$B$22,2)</f>
        <v>46</v>
      </c>
    </row>
    <row r="87" spans="1:12" ht="17">
      <c r="A87">
        <v>86</v>
      </c>
      <c r="B87" s="16"/>
      <c r="C87" s="16">
        <v>78</v>
      </c>
      <c r="D87" s="16"/>
      <c r="E87" s="16"/>
      <c r="F87" s="16"/>
      <c r="G87" s="17" t="s">
        <v>112</v>
      </c>
      <c r="H87" s="17">
        <v>16</v>
      </c>
      <c r="I87" t="s">
        <v>247</v>
      </c>
      <c r="J87">
        <v>33</v>
      </c>
      <c r="K87" t="s">
        <v>268</v>
      </c>
      <c r="L87">
        <f>VLOOKUP(K87,Start!$A$15:$B$22,2)</f>
        <v>46</v>
      </c>
    </row>
    <row r="88" spans="1:12" ht="17">
      <c r="A88">
        <v>87</v>
      </c>
      <c r="B88" s="16"/>
      <c r="C88" s="16">
        <v>79</v>
      </c>
      <c r="D88" s="16"/>
      <c r="E88" s="16"/>
      <c r="F88" s="16"/>
      <c r="G88" s="17" t="s">
        <v>113</v>
      </c>
      <c r="H88" s="17">
        <v>50</v>
      </c>
      <c r="I88" t="s">
        <v>247</v>
      </c>
      <c r="J88">
        <v>101</v>
      </c>
      <c r="K88" t="s">
        <v>268</v>
      </c>
      <c r="L88">
        <f>VLOOKUP(K88,Start!$A$15:$B$22,2)</f>
        <v>46</v>
      </c>
    </row>
    <row r="89" spans="1:12" ht="17">
      <c r="A89">
        <v>88</v>
      </c>
      <c r="B89" s="16" t="s">
        <v>25</v>
      </c>
      <c r="C89" s="16">
        <v>80</v>
      </c>
      <c r="D89" s="16"/>
      <c r="E89" s="16" t="s">
        <v>26</v>
      </c>
      <c r="F89" s="16" t="s">
        <v>26</v>
      </c>
      <c r="G89" s="17" t="s">
        <v>114</v>
      </c>
      <c r="H89" s="17">
        <v>1</v>
      </c>
      <c r="I89" t="s">
        <v>247</v>
      </c>
      <c r="J89">
        <v>3</v>
      </c>
      <c r="K89" t="s">
        <v>277</v>
      </c>
      <c r="L89">
        <f>VLOOKUP(K89,Start!$A$15:$B$22,2)</f>
        <v>62</v>
      </c>
    </row>
    <row r="90" spans="1:12" ht="17">
      <c r="A90">
        <v>89</v>
      </c>
      <c r="B90" s="16" t="s">
        <v>25</v>
      </c>
      <c r="C90" s="16">
        <v>81</v>
      </c>
      <c r="D90" s="16"/>
      <c r="E90" s="16" t="s">
        <v>26</v>
      </c>
      <c r="F90" s="16" t="s">
        <v>26</v>
      </c>
      <c r="G90" s="17" t="s">
        <v>115</v>
      </c>
      <c r="H90" s="17">
        <v>82</v>
      </c>
      <c r="I90" t="s">
        <v>247</v>
      </c>
      <c r="J90">
        <v>165</v>
      </c>
      <c r="K90" t="s">
        <v>277</v>
      </c>
      <c r="L90">
        <f>VLOOKUP(K90,Start!$A$15:$B$22,2)</f>
        <v>62</v>
      </c>
    </row>
    <row r="91" spans="1:12" ht="17">
      <c r="A91">
        <v>90</v>
      </c>
      <c r="B91" s="16" t="s">
        <v>25</v>
      </c>
      <c r="C91" s="16">
        <v>82</v>
      </c>
      <c r="D91" s="16"/>
      <c r="E91" s="16" t="s">
        <v>26</v>
      </c>
      <c r="F91" s="16" t="s">
        <v>26</v>
      </c>
      <c r="G91" s="17" t="s">
        <v>116</v>
      </c>
      <c r="H91" s="17">
        <v>156</v>
      </c>
      <c r="I91" t="s">
        <v>247</v>
      </c>
      <c r="J91">
        <v>313</v>
      </c>
      <c r="K91" t="s">
        <v>268</v>
      </c>
      <c r="L91">
        <f>VLOOKUP(K91,Start!$A$15:$B$22,2)</f>
        <v>46</v>
      </c>
    </row>
    <row r="92" spans="1:12" ht="17">
      <c r="A92">
        <v>91</v>
      </c>
      <c r="B92" s="16" t="s">
        <v>25</v>
      </c>
      <c r="C92" s="16">
        <v>83</v>
      </c>
      <c r="D92" s="16"/>
      <c r="E92" s="16" t="s">
        <v>26</v>
      </c>
      <c r="F92" s="16" t="s">
        <v>26</v>
      </c>
      <c r="G92" s="17" t="s">
        <v>117</v>
      </c>
      <c r="H92" s="17">
        <v>68</v>
      </c>
      <c r="I92" t="s">
        <v>247</v>
      </c>
      <c r="J92">
        <v>137</v>
      </c>
      <c r="K92" t="s">
        <v>268</v>
      </c>
      <c r="L92">
        <f>VLOOKUP(K92,Start!$A$15:$B$22,2)</f>
        <v>46</v>
      </c>
    </row>
    <row r="93" spans="1:12" ht="17">
      <c r="A93">
        <v>92</v>
      </c>
      <c r="B93" s="16" t="s">
        <v>25</v>
      </c>
      <c r="C93" s="16">
        <v>84</v>
      </c>
      <c r="D93" s="16"/>
      <c r="E93" s="16" t="s">
        <v>26</v>
      </c>
      <c r="F93" s="16" t="s">
        <v>26</v>
      </c>
      <c r="G93" s="17" t="s">
        <v>118</v>
      </c>
      <c r="H93" s="17">
        <v>84</v>
      </c>
      <c r="I93" t="s">
        <v>247</v>
      </c>
      <c r="J93">
        <v>169</v>
      </c>
      <c r="K93" t="s">
        <v>268</v>
      </c>
      <c r="L93">
        <f>VLOOKUP(K93,Start!$A$15:$B$22,2)</f>
        <v>46</v>
      </c>
    </row>
    <row r="94" spans="1:12" ht="17">
      <c r="A94">
        <v>93</v>
      </c>
      <c r="B94" s="16" t="s">
        <v>25</v>
      </c>
      <c r="C94" s="16">
        <v>85</v>
      </c>
      <c r="D94" s="16"/>
      <c r="E94" s="16" t="s">
        <v>26</v>
      </c>
      <c r="F94" s="16" t="s">
        <v>26</v>
      </c>
      <c r="G94" s="17" t="s">
        <v>119</v>
      </c>
      <c r="H94" s="17">
        <v>41</v>
      </c>
      <c r="I94" t="s">
        <v>247</v>
      </c>
      <c r="J94">
        <v>83</v>
      </c>
      <c r="K94" t="s">
        <v>268</v>
      </c>
      <c r="L94">
        <f>VLOOKUP(K94,Start!$A$15:$B$22,2)</f>
        <v>46</v>
      </c>
    </row>
    <row r="95" spans="1:12" ht="17">
      <c r="A95">
        <v>94</v>
      </c>
      <c r="B95" s="16" t="s">
        <v>25</v>
      </c>
      <c r="C95" s="16">
        <v>86</v>
      </c>
      <c r="D95" s="16"/>
      <c r="E95" s="16" t="s">
        <v>26</v>
      </c>
      <c r="F95" s="16" t="s">
        <v>26</v>
      </c>
      <c r="G95" s="17" t="s">
        <v>120</v>
      </c>
      <c r="H95" s="17">
        <v>144</v>
      </c>
      <c r="I95" t="s">
        <v>247</v>
      </c>
      <c r="J95">
        <v>289</v>
      </c>
      <c r="K95" t="s">
        <v>268</v>
      </c>
      <c r="L95">
        <f>VLOOKUP(K95,Start!$A$15:$B$22,2)</f>
        <v>46</v>
      </c>
    </row>
    <row r="96" spans="1:12" ht="17">
      <c r="A96">
        <v>95</v>
      </c>
      <c r="B96" s="16" t="s">
        <v>25</v>
      </c>
      <c r="C96" s="16">
        <v>87</v>
      </c>
      <c r="D96" s="16"/>
      <c r="E96" s="16" t="s">
        <v>26</v>
      </c>
      <c r="F96" s="16" t="s">
        <v>26</v>
      </c>
      <c r="G96" s="17" t="s">
        <v>121</v>
      </c>
      <c r="H96" s="17">
        <v>26</v>
      </c>
      <c r="I96" t="s">
        <v>247</v>
      </c>
      <c r="J96">
        <v>53</v>
      </c>
      <c r="K96" t="s">
        <v>268</v>
      </c>
      <c r="L96">
        <f>VLOOKUP(K96,Start!$A$15:$B$22,2)</f>
        <v>46</v>
      </c>
    </row>
    <row r="97" spans="1:12" ht="17">
      <c r="A97">
        <v>96</v>
      </c>
      <c r="B97" s="16" t="s">
        <v>25</v>
      </c>
      <c r="C97" s="16">
        <v>88</v>
      </c>
      <c r="D97" s="16"/>
      <c r="E97" s="16" t="s">
        <v>26</v>
      </c>
      <c r="F97" s="16" t="s">
        <v>26</v>
      </c>
      <c r="G97" s="17" t="s">
        <v>122</v>
      </c>
      <c r="H97" s="17">
        <v>96</v>
      </c>
      <c r="I97" t="s">
        <v>247</v>
      </c>
      <c r="J97">
        <v>193</v>
      </c>
      <c r="K97" t="s">
        <v>268</v>
      </c>
      <c r="L97">
        <f>VLOOKUP(K97,Start!$A$15:$B$22,2)</f>
        <v>46</v>
      </c>
    </row>
    <row r="98" spans="1:12" ht="17">
      <c r="A98">
        <v>97</v>
      </c>
      <c r="B98" s="16" t="s">
        <v>25</v>
      </c>
      <c r="C98" s="16">
        <v>89</v>
      </c>
      <c r="D98" s="16"/>
      <c r="E98" s="16" t="s">
        <v>26</v>
      </c>
      <c r="F98" s="16" t="s">
        <v>26</v>
      </c>
      <c r="G98" s="17" t="s">
        <v>123</v>
      </c>
      <c r="H98" s="17">
        <v>23</v>
      </c>
      <c r="I98" t="s">
        <v>247</v>
      </c>
      <c r="J98">
        <v>47</v>
      </c>
      <c r="K98" t="s">
        <v>277</v>
      </c>
      <c r="L98">
        <f>VLOOKUP(K98,Start!$A$15:$B$22,2)</f>
        <v>62</v>
      </c>
    </row>
    <row r="99" spans="1:12" ht="17">
      <c r="A99">
        <v>98</v>
      </c>
      <c r="B99" s="16" t="s">
        <v>25</v>
      </c>
      <c r="C99" s="16">
        <v>90</v>
      </c>
      <c r="D99" s="16"/>
      <c r="E99" s="16" t="s">
        <v>26</v>
      </c>
      <c r="F99" s="16" t="s">
        <v>26</v>
      </c>
      <c r="G99" s="17" t="s">
        <v>124</v>
      </c>
      <c r="H99" s="17">
        <v>75</v>
      </c>
      <c r="I99" t="s">
        <v>247</v>
      </c>
      <c r="J99">
        <v>151</v>
      </c>
      <c r="K99" t="s">
        <v>268</v>
      </c>
      <c r="L99">
        <f>VLOOKUP(K99,Start!$A$15:$B$22,2)</f>
        <v>46</v>
      </c>
    </row>
    <row r="100" spans="1:12" ht="17">
      <c r="A100">
        <v>99</v>
      </c>
      <c r="B100" s="16" t="s">
        <v>25</v>
      </c>
      <c r="C100" s="16">
        <v>91</v>
      </c>
      <c r="D100" s="16"/>
      <c r="E100" s="16" t="s">
        <v>26</v>
      </c>
      <c r="F100" s="16" t="s">
        <v>26</v>
      </c>
      <c r="G100" s="17" t="s">
        <v>125</v>
      </c>
      <c r="H100" s="17">
        <v>65</v>
      </c>
      <c r="I100" t="s">
        <v>247</v>
      </c>
      <c r="J100">
        <v>131</v>
      </c>
      <c r="K100" t="s">
        <v>277</v>
      </c>
      <c r="L100">
        <f>VLOOKUP(K100,Start!$A$15:$B$22,2)</f>
        <v>62</v>
      </c>
    </row>
    <row r="101" spans="1:12" ht="17">
      <c r="A101">
        <v>100</v>
      </c>
      <c r="B101" s="16" t="s">
        <v>25</v>
      </c>
      <c r="C101" s="16">
        <v>92</v>
      </c>
      <c r="D101" s="16"/>
      <c r="E101" s="16" t="s">
        <v>26</v>
      </c>
      <c r="F101" s="16" t="s">
        <v>26</v>
      </c>
      <c r="G101" s="17" t="s">
        <v>126</v>
      </c>
      <c r="H101" s="17">
        <v>76</v>
      </c>
      <c r="I101" t="s">
        <v>247</v>
      </c>
      <c r="J101">
        <v>153</v>
      </c>
      <c r="K101" t="s">
        <v>268</v>
      </c>
      <c r="L101">
        <f>VLOOKUP(K101,Start!$A$15:$B$22,2)</f>
        <v>46</v>
      </c>
    </row>
    <row r="102" spans="1:12" ht="17">
      <c r="A102">
        <v>101</v>
      </c>
      <c r="B102" s="16" t="s">
        <v>25</v>
      </c>
      <c r="C102" s="16">
        <v>93</v>
      </c>
      <c r="D102" s="16"/>
      <c r="E102" s="16" t="s">
        <v>26</v>
      </c>
      <c r="F102" s="16" t="s">
        <v>26</v>
      </c>
      <c r="G102" s="17" t="s">
        <v>127</v>
      </c>
      <c r="H102" s="17">
        <v>145</v>
      </c>
      <c r="I102" t="s">
        <v>247</v>
      </c>
      <c r="J102">
        <v>291</v>
      </c>
      <c r="K102" t="s">
        <v>268</v>
      </c>
      <c r="L102">
        <f>VLOOKUP(K102,Start!$A$15:$B$22,2)</f>
        <v>46</v>
      </c>
    </row>
    <row r="103" spans="1:12" ht="17">
      <c r="A103">
        <v>102</v>
      </c>
      <c r="B103" s="16" t="s">
        <v>25</v>
      </c>
      <c r="C103" s="16">
        <v>94</v>
      </c>
      <c r="D103" s="16"/>
      <c r="E103" s="16" t="s">
        <v>26</v>
      </c>
      <c r="F103" s="16" t="s">
        <v>26</v>
      </c>
      <c r="G103" s="17" t="s">
        <v>128</v>
      </c>
      <c r="H103" s="17">
        <v>154</v>
      </c>
      <c r="I103" t="s">
        <v>247</v>
      </c>
      <c r="J103">
        <v>309</v>
      </c>
      <c r="K103" t="s">
        <v>268</v>
      </c>
      <c r="L103">
        <f>VLOOKUP(K103,Start!$A$15:$B$22,2)</f>
        <v>46</v>
      </c>
    </row>
    <row r="104" spans="1:12" ht="17">
      <c r="A104">
        <v>103</v>
      </c>
      <c r="B104" s="16" t="s">
        <v>25</v>
      </c>
      <c r="C104" s="16">
        <v>95</v>
      </c>
      <c r="D104" s="16"/>
      <c r="E104" s="16" t="s">
        <v>26</v>
      </c>
      <c r="F104" s="16" t="s">
        <v>26</v>
      </c>
      <c r="G104" s="17" t="s">
        <v>129</v>
      </c>
      <c r="H104" s="17">
        <v>3</v>
      </c>
      <c r="I104" t="s">
        <v>247</v>
      </c>
      <c r="J104">
        <v>7</v>
      </c>
      <c r="K104" t="s">
        <v>268</v>
      </c>
      <c r="L104">
        <f>VLOOKUP(K104,Start!$A$15:$B$22,2)</f>
        <v>46</v>
      </c>
    </row>
    <row r="105" spans="1:12" ht="17">
      <c r="A105">
        <v>104</v>
      </c>
      <c r="B105" s="16" t="s">
        <v>25</v>
      </c>
      <c r="C105" s="16">
        <v>96</v>
      </c>
      <c r="D105" s="16"/>
      <c r="E105" s="16" t="s">
        <v>26</v>
      </c>
      <c r="F105" s="16" t="s">
        <v>26</v>
      </c>
      <c r="G105" s="17" t="s">
        <v>130</v>
      </c>
      <c r="H105" s="17">
        <v>146</v>
      </c>
      <c r="I105" t="s">
        <v>247</v>
      </c>
      <c r="J105">
        <v>293</v>
      </c>
      <c r="K105" t="s">
        <v>276</v>
      </c>
      <c r="L105">
        <f>VLOOKUP(K105,Start!$A$15:$B$22,2)</f>
        <v>55</v>
      </c>
    </row>
    <row r="106" spans="1:12" ht="17">
      <c r="A106">
        <v>105</v>
      </c>
      <c r="B106" s="16" t="s">
        <v>25</v>
      </c>
      <c r="C106" s="16">
        <v>97</v>
      </c>
      <c r="D106" s="16"/>
      <c r="E106" s="16" t="s">
        <v>26</v>
      </c>
      <c r="F106" s="16" t="s">
        <v>26</v>
      </c>
      <c r="G106" s="17" t="s">
        <v>131</v>
      </c>
      <c r="H106" s="17">
        <v>106</v>
      </c>
      <c r="I106" t="s">
        <v>247</v>
      </c>
      <c r="J106">
        <v>213</v>
      </c>
      <c r="K106" t="s">
        <v>268</v>
      </c>
      <c r="L106">
        <f>VLOOKUP(K106,Start!$A$15:$B$22,2)</f>
        <v>46</v>
      </c>
    </row>
    <row r="107" spans="1:12" ht="17">
      <c r="A107">
        <v>106</v>
      </c>
      <c r="B107" s="16"/>
      <c r="C107" s="16">
        <v>98</v>
      </c>
      <c r="D107" s="16"/>
      <c r="E107" s="16"/>
      <c r="F107" s="16"/>
      <c r="G107" s="17" t="s">
        <v>132</v>
      </c>
      <c r="H107" s="17">
        <v>86</v>
      </c>
      <c r="I107" t="s">
        <v>247</v>
      </c>
      <c r="J107">
        <v>173</v>
      </c>
      <c r="K107" t="s">
        <v>268</v>
      </c>
      <c r="L107">
        <f>VLOOKUP(K107,Start!$A$15:$B$22,2)</f>
        <v>46</v>
      </c>
    </row>
    <row r="108" spans="1:12" ht="17">
      <c r="A108">
        <v>107</v>
      </c>
      <c r="B108" s="16"/>
      <c r="C108" s="16">
        <v>99</v>
      </c>
      <c r="D108" s="16"/>
      <c r="E108" s="16"/>
      <c r="F108" s="16"/>
      <c r="G108" s="17" t="s">
        <v>133</v>
      </c>
      <c r="H108" s="17">
        <v>206</v>
      </c>
      <c r="I108" t="s">
        <v>247</v>
      </c>
      <c r="J108">
        <v>413</v>
      </c>
      <c r="K108" t="s">
        <v>268</v>
      </c>
      <c r="L108">
        <f>VLOOKUP(K108,Start!$A$15:$B$22,2)</f>
        <v>46</v>
      </c>
    </row>
    <row r="109" spans="1:12" ht="17">
      <c r="A109">
        <v>108</v>
      </c>
      <c r="B109" s="16"/>
      <c r="C109" s="16">
        <v>100</v>
      </c>
      <c r="D109" s="16"/>
      <c r="E109" s="16"/>
      <c r="F109" s="16"/>
      <c r="G109" s="17" t="s">
        <v>134</v>
      </c>
      <c r="H109" s="17">
        <v>165</v>
      </c>
      <c r="I109" t="s">
        <v>247</v>
      </c>
      <c r="J109">
        <v>331</v>
      </c>
      <c r="K109" t="s">
        <v>268</v>
      </c>
      <c r="L109">
        <f>VLOOKUP(K109,Start!$A$15:$B$22,2)</f>
        <v>46</v>
      </c>
    </row>
    <row r="110" spans="1:12" ht="17">
      <c r="A110">
        <v>109</v>
      </c>
      <c r="B110" s="16" t="s">
        <v>25</v>
      </c>
      <c r="C110" s="16">
        <v>101</v>
      </c>
      <c r="D110" s="16"/>
      <c r="E110" s="16" t="s">
        <v>26</v>
      </c>
      <c r="F110" s="16" t="s">
        <v>26</v>
      </c>
      <c r="G110" s="17" t="s">
        <v>135</v>
      </c>
      <c r="H110" s="17">
        <v>80</v>
      </c>
      <c r="I110" t="s">
        <v>247</v>
      </c>
      <c r="J110">
        <v>161</v>
      </c>
      <c r="K110" t="s">
        <v>268</v>
      </c>
      <c r="L110">
        <f>VLOOKUP(K110,Start!$A$15:$B$22,2)</f>
        <v>46</v>
      </c>
    </row>
    <row r="111" spans="1:12" ht="17">
      <c r="A111">
        <v>110</v>
      </c>
      <c r="B111" s="16" t="s">
        <v>25</v>
      </c>
      <c r="C111" s="16">
        <v>102</v>
      </c>
      <c r="D111" s="16"/>
      <c r="E111" s="16" t="s">
        <v>26</v>
      </c>
      <c r="F111" s="16" t="s">
        <v>26</v>
      </c>
      <c r="G111" s="17" t="s">
        <v>136</v>
      </c>
      <c r="H111" s="17">
        <v>2</v>
      </c>
      <c r="I111" t="s">
        <v>247</v>
      </c>
      <c r="J111">
        <v>5</v>
      </c>
      <c r="K111" t="s">
        <v>268</v>
      </c>
      <c r="L111">
        <f>VLOOKUP(K111,Start!$A$15:$B$22,2)</f>
        <v>46</v>
      </c>
    </row>
    <row r="112" spans="1:12" ht="17">
      <c r="A112">
        <v>111</v>
      </c>
      <c r="B112" s="16" t="s">
        <v>25</v>
      </c>
      <c r="C112" s="16">
        <v>103</v>
      </c>
      <c r="D112" s="16"/>
      <c r="E112" s="16" t="s">
        <v>26</v>
      </c>
      <c r="F112" s="16" t="s">
        <v>26</v>
      </c>
      <c r="G112" s="17" t="s">
        <v>137</v>
      </c>
      <c r="H112" s="17">
        <v>48</v>
      </c>
      <c r="I112" t="s">
        <v>247</v>
      </c>
      <c r="J112">
        <v>97</v>
      </c>
      <c r="K112" t="s">
        <v>277</v>
      </c>
      <c r="L112">
        <f>VLOOKUP(K112,Start!$A$15:$B$22,2)</f>
        <v>62</v>
      </c>
    </row>
    <row r="113" spans="1:12" ht="17">
      <c r="A113">
        <v>112</v>
      </c>
      <c r="B113" s="16" t="s">
        <v>25</v>
      </c>
      <c r="C113" s="16">
        <v>104</v>
      </c>
      <c r="D113" s="16"/>
      <c r="E113" s="16" t="s">
        <v>26</v>
      </c>
      <c r="F113" s="16" t="s">
        <v>26</v>
      </c>
      <c r="G113" s="17" t="s">
        <v>138</v>
      </c>
      <c r="H113" s="17">
        <v>118</v>
      </c>
      <c r="I113" t="s">
        <v>247</v>
      </c>
      <c r="J113">
        <v>237</v>
      </c>
      <c r="K113" t="s">
        <v>268</v>
      </c>
      <c r="L113">
        <f>VLOOKUP(K113,Start!$A$15:$B$22,2)</f>
        <v>46</v>
      </c>
    </row>
    <row r="114" spans="1:12" ht="17">
      <c r="A114">
        <v>113</v>
      </c>
      <c r="B114" s="16" t="s">
        <v>25</v>
      </c>
      <c r="C114" s="16">
        <v>105</v>
      </c>
      <c r="D114" s="16"/>
      <c r="E114" s="16" t="s">
        <v>26</v>
      </c>
      <c r="F114" s="16" t="s">
        <v>26</v>
      </c>
      <c r="G114" s="17" t="s">
        <v>139</v>
      </c>
      <c r="H114" s="17">
        <v>100</v>
      </c>
      <c r="I114" t="s">
        <v>247</v>
      </c>
      <c r="J114">
        <v>201</v>
      </c>
      <c r="K114" t="s">
        <v>268</v>
      </c>
      <c r="L114">
        <f>VLOOKUP(K114,Start!$A$15:$B$22,2)</f>
        <v>46</v>
      </c>
    </row>
    <row r="115" spans="1:12" ht="17">
      <c r="A115">
        <v>114</v>
      </c>
      <c r="B115" s="16" t="s">
        <v>25</v>
      </c>
      <c r="C115" s="16">
        <v>106</v>
      </c>
      <c r="D115" s="16"/>
      <c r="E115" s="16" t="s">
        <v>26</v>
      </c>
      <c r="F115" s="16" t="s">
        <v>26</v>
      </c>
      <c r="G115" s="17" t="s">
        <v>140</v>
      </c>
      <c r="H115" s="17">
        <v>62</v>
      </c>
      <c r="I115" t="s">
        <v>247</v>
      </c>
      <c r="J115">
        <v>125</v>
      </c>
      <c r="K115" t="s">
        <v>268</v>
      </c>
      <c r="L115">
        <f>VLOOKUP(K115,Start!$A$15:$B$22,2)</f>
        <v>46</v>
      </c>
    </row>
    <row r="116" spans="1:12" ht="17">
      <c r="A116">
        <v>115</v>
      </c>
      <c r="B116" s="16" t="s">
        <v>25</v>
      </c>
      <c r="C116" s="16">
        <v>107</v>
      </c>
      <c r="D116" s="16"/>
      <c r="E116" s="16" t="s">
        <v>26</v>
      </c>
      <c r="F116" s="16" t="s">
        <v>26</v>
      </c>
      <c r="G116" s="17" t="s">
        <v>141</v>
      </c>
      <c r="H116" s="17">
        <v>213</v>
      </c>
      <c r="I116" t="s">
        <v>247</v>
      </c>
      <c r="J116">
        <v>427</v>
      </c>
      <c r="K116" t="s">
        <v>268</v>
      </c>
      <c r="L116">
        <f>VLOOKUP(K116,Start!$A$15:$B$22,2)</f>
        <v>46</v>
      </c>
    </row>
    <row r="117" spans="1:12" ht="17">
      <c r="A117">
        <v>116</v>
      </c>
      <c r="B117" s="16" t="s">
        <v>142</v>
      </c>
      <c r="C117" s="16">
        <v>108</v>
      </c>
      <c r="D117" s="16">
        <v>1</v>
      </c>
      <c r="E117" s="16" t="s">
        <v>26</v>
      </c>
      <c r="F117" s="16" t="s">
        <v>26</v>
      </c>
      <c r="G117" s="17" t="s">
        <v>143</v>
      </c>
      <c r="H117" s="17">
        <v>6</v>
      </c>
      <c r="I117" t="s">
        <v>247</v>
      </c>
      <c r="J117">
        <v>13</v>
      </c>
      <c r="K117" t="s">
        <v>268</v>
      </c>
      <c r="L117">
        <f>VLOOKUP(K117,Start!$A$15:$B$22,2)</f>
        <v>46</v>
      </c>
    </row>
    <row r="118" spans="1:12" ht="17">
      <c r="A118">
        <v>117</v>
      </c>
      <c r="B118" s="16" t="s">
        <v>142</v>
      </c>
      <c r="C118" s="16">
        <v>109</v>
      </c>
      <c r="D118" s="16">
        <v>2</v>
      </c>
      <c r="E118" s="16"/>
      <c r="F118" s="16"/>
      <c r="G118" s="17" t="s">
        <v>144</v>
      </c>
      <c r="H118" s="17">
        <v>7</v>
      </c>
      <c r="I118" t="s">
        <v>247</v>
      </c>
      <c r="J118">
        <v>15</v>
      </c>
      <c r="K118" t="s">
        <v>268</v>
      </c>
      <c r="L118">
        <f>VLOOKUP(K118,Start!$A$15:$B$22,2)</f>
        <v>46</v>
      </c>
    </row>
    <row r="119" spans="1:12" ht="17">
      <c r="A119">
        <v>118</v>
      </c>
      <c r="B119" s="16" t="s">
        <v>142</v>
      </c>
      <c r="C119" s="16">
        <v>110</v>
      </c>
      <c r="D119" s="16">
        <v>3</v>
      </c>
      <c r="E119" s="16"/>
      <c r="F119" s="16"/>
      <c r="G119" s="17" t="s">
        <v>145</v>
      </c>
      <c r="H119" s="17">
        <v>8</v>
      </c>
      <c r="I119" t="s">
        <v>247</v>
      </c>
      <c r="J119">
        <v>17</v>
      </c>
      <c r="K119" t="s">
        <v>268</v>
      </c>
      <c r="L119">
        <f>VLOOKUP(K119,Start!$A$15:$B$22,2)</f>
        <v>46</v>
      </c>
    </row>
    <row r="120" spans="1:12" ht="17">
      <c r="A120">
        <v>119</v>
      </c>
      <c r="B120" s="16" t="s">
        <v>142</v>
      </c>
      <c r="C120" s="16">
        <v>111</v>
      </c>
      <c r="D120" s="16">
        <v>4</v>
      </c>
      <c r="E120" s="16"/>
      <c r="F120" s="16"/>
      <c r="G120" s="17" t="s">
        <v>146</v>
      </c>
      <c r="H120" s="17">
        <v>9</v>
      </c>
      <c r="I120" t="s">
        <v>247</v>
      </c>
      <c r="J120">
        <v>19</v>
      </c>
      <c r="K120" t="s">
        <v>281</v>
      </c>
      <c r="L120">
        <f>VLOOKUP(K120,Start!$A$15:$B$22,2)</f>
        <v>29</v>
      </c>
    </row>
    <row r="121" spans="1:12" ht="17">
      <c r="A121">
        <v>120</v>
      </c>
      <c r="B121" s="16" t="s">
        <v>142</v>
      </c>
      <c r="C121" s="16">
        <v>112</v>
      </c>
      <c r="D121" s="16">
        <v>5</v>
      </c>
      <c r="E121" s="16"/>
      <c r="F121" s="16"/>
      <c r="G121" s="17" t="s">
        <v>147</v>
      </c>
      <c r="H121" s="17">
        <v>10</v>
      </c>
      <c r="I121" t="s">
        <v>247</v>
      </c>
      <c r="J121">
        <v>21</v>
      </c>
      <c r="K121" t="s">
        <v>276</v>
      </c>
      <c r="L121">
        <f>VLOOKUP(K121,Start!$A$15:$B$22,2)</f>
        <v>55</v>
      </c>
    </row>
    <row r="122" spans="1:12" ht="17">
      <c r="A122">
        <v>121</v>
      </c>
      <c r="B122" s="16" t="s">
        <v>142</v>
      </c>
      <c r="C122" s="16">
        <v>113</v>
      </c>
      <c r="D122" s="16">
        <v>6</v>
      </c>
      <c r="E122" s="16"/>
      <c r="F122" s="16"/>
      <c r="G122" s="17" t="s">
        <v>148</v>
      </c>
      <c r="H122" s="17">
        <v>13</v>
      </c>
      <c r="I122" t="s">
        <v>247</v>
      </c>
      <c r="J122">
        <v>27</v>
      </c>
      <c r="K122" t="s">
        <v>281</v>
      </c>
      <c r="L122">
        <f>VLOOKUP(K122,Start!$A$15:$B$22,2)</f>
        <v>29</v>
      </c>
    </row>
    <row r="123" spans="1:12" ht="17">
      <c r="A123">
        <v>122</v>
      </c>
      <c r="B123" s="16" t="s">
        <v>142</v>
      </c>
      <c r="C123" s="16">
        <v>114</v>
      </c>
      <c r="D123" s="16">
        <v>7</v>
      </c>
      <c r="E123" s="16"/>
      <c r="F123" s="16"/>
      <c r="G123" s="17" t="s">
        <v>149</v>
      </c>
      <c r="H123" s="17">
        <v>15</v>
      </c>
      <c r="I123" t="s">
        <v>247</v>
      </c>
      <c r="J123">
        <v>31</v>
      </c>
      <c r="K123" t="s">
        <v>268</v>
      </c>
      <c r="L123">
        <f>VLOOKUP(K123,Start!$A$15:$B$22,2)</f>
        <v>46</v>
      </c>
    </row>
    <row r="124" spans="1:12" ht="17">
      <c r="A124">
        <v>123</v>
      </c>
      <c r="B124" s="16" t="s">
        <v>142</v>
      </c>
      <c r="C124" s="16">
        <v>115</v>
      </c>
      <c r="D124" s="16">
        <v>8</v>
      </c>
      <c r="E124" s="16"/>
      <c r="F124" s="16"/>
      <c r="G124" s="17" t="s">
        <v>150</v>
      </c>
      <c r="H124" s="17">
        <v>17</v>
      </c>
      <c r="I124" t="s">
        <v>247</v>
      </c>
      <c r="J124">
        <v>35</v>
      </c>
      <c r="K124" t="s">
        <v>268</v>
      </c>
      <c r="L124">
        <f>VLOOKUP(K124,Start!$A$15:$B$22,2)</f>
        <v>46</v>
      </c>
    </row>
    <row r="125" spans="1:12" ht="17">
      <c r="A125">
        <v>124</v>
      </c>
      <c r="B125" s="16" t="s">
        <v>142</v>
      </c>
      <c r="C125" s="16">
        <v>116</v>
      </c>
      <c r="D125" s="16">
        <v>9</v>
      </c>
      <c r="E125" s="16"/>
      <c r="F125" s="16"/>
      <c r="G125" s="17" t="s">
        <v>151</v>
      </c>
      <c r="H125" s="17">
        <v>18</v>
      </c>
      <c r="I125" t="s">
        <v>247</v>
      </c>
      <c r="J125">
        <v>37</v>
      </c>
      <c r="K125" t="s">
        <v>268</v>
      </c>
      <c r="L125">
        <f>VLOOKUP(K125,Start!$A$15:$B$22,2)</f>
        <v>46</v>
      </c>
    </row>
    <row r="126" spans="1:12" ht="17">
      <c r="A126">
        <v>125</v>
      </c>
      <c r="B126" s="16" t="s">
        <v>142</v>
      </c>
      <c r="C126" s="16">
        <v>117</v>
      </c>
      <c r="D126" s="16">
        <v>10</v>
      </c>
      <c r="E126" s="16"/>
      <c r="F126" s="16"/>
      <c r="G126" s="17" t="s">
        <v>152</v>
      </c>
      <c r="H126" s="17">
        <v>22</v>
      </c>
      <c r="I126" t="s">
        <v>247</v>
      </c>
      <c r="J126">
        <v>45</v>
      </c>
      <c r="K126" t="s">
        <v>281</v>
      </c>
      <c r="L126">
        <f>VLOOKUP(K126,Start!$A$15:$B$22,2)</f>
        <v>29</v>
      </c>
    </row>
    <row r="127" spans="1:12" ht="17">
      <c r="A127">
        <v>126</v>
      </c>
      <c r="B127" s="16" t="s">
        <v>142</v>
      </c>
      <c r="C127" s="16">
        <v>118</v>
      </c>
      <c r="D127" s="16">
        <v>11</v>
      </c>
      <c r="E127" s="16"/>
      <c r="F127" s="16"/>
      <c r="G127" s="17" t="s">
        <v>153</v>
      </c>
      <c r="H127" s="17">
        <v>24</v>
      </c>
      <c r="I127" t="s">
        <v>247</v>
      </c>
      <c r="J127">
        <v>49</v>
      </c>
      <c r="K127" t="s">
        <v>268</v>
      </c>
      <c r="L127">
        <f>VLOOKUP(K127,Start!$A$15:$B$22,2)</f>
        <v>46</v>
      </c>
    </row>
    <row r="128" spans="1:12" ht="17">
      <c r="A128">
        <v>127</v>
      </c>
      <c r="B128" s="16" t="s">
        <v>142</v>
      </c>
      <c r="C128" s="16">
        <v>119</v>
      </c>
      <c r="D128" s="16">
        <v>12</v>
      </c>
      <c r="E128" s="16"/>
      <c r="F128" s="16"/>
      <c r="G128" s="17" t="s">
        <v>154</v>
      </c>
      <c r="H128" s="17">
        <v>25</v>
      </c>
      <c r="I128" t="s">
        <v>247</v>
      </c>
      <c r="J128">
        <v>51</v>
      </c>
      <c r="K128" t="s">
        <v>268</v>
      </c>
      <c r="L128">
        <f>VLOOKUP(K128,Start!$A$15:$B$22,2)</f>
        <v>46</v>
      </c>
    </row>
    <row r="129" spans="1:12" ht="17">
      <c r="A129">
        <v>128</v>
      </c>
      <c r="B129" s="16" t="s">
        <v>142</v>
      </c>
      <c r="C129" s="16">
        <v>120</v>
      </c>
      <c r="D129" s="16">
        <v>13</v>
      </c>
      <c r="E129" s="16"/>
      <c r="F129" s="16"/>
      <c r="G129" s="17" t="s">
        <v>155</v>
      </c>
      <c r="H129" s="17">
        <v>29</v>
      </c>
      <c r="I129" t="s">
        <v>247</v>
      </c>
      <c r="J129">
        <v>59</v>
      </c>
      <c r="K129" t="s">
        <v>268</v>
      </c>
      <c r="L129">
        <f>VLOOKUP(K129,Start!$A$15:$B$22,2)</f>
        <v>46</v>
      </c>
    </row>
    <row r="130" spans="1:12" ht="17">
      <c r="A130">
        <v>129</v>
      </c>
      <c r="B130" s="16" t="s">
        <v>142</v>
      </c>
      <c r="C130" s="16">
        <v>121</v>
      </c>
      <c r="D130" s="16">
        <v>14</v>
      </c>
      <c r="E130" s="16"/>
      <c r="F130" s="16"/>
      <c r="G130" s="17" t="s">
        <v>156</v>
      </c>
      <c r="H130" s="17">
        <v>30</v>
      </c>
      <c r="I130" t="s">
        <v>247</v>
      </c>
      <c r="J130">
        <v>61</v>
      </c>
      <c r="K130" t="s">
        <v>281</v>
      </c>
      <c r="L130">
        <f>VLOOKUP(K130,Start!$A$15:$B$22,2)</f>
        <v>29</v>
      </c>
    </row>
    <row r="131" spans="1:12" ht="17">
      <c r="A131">
        <v>130</v>
      </c>
      <c r="B131" s="16" t="s">
        <v>142</v>
      </c>
      <c r="C131" s="16">
        <v>122</v>
      </c>
      <c r="D131" s="16">
        <v>15</v>
      </c>
      <c r="E131" s="16"/>
      <c r="F131" s="16"/>
      <c r="G131" s="17" t="s">
        <v>157</v>
      </c>
      <c r="H131" s="17">
        <v>31</v>
      </c>
      <c r="I131" t="s">
        <v>247</v>
      </c>
      <c r="J131">
        <v>63</v>
      </c>
      <c r="K131" t="s">
        <v>277</v>
      </c>
      <c r="L131">
        <f>VLOOKUP(K131,Start!$A$15:$B$22,2)</f>
        <v>62</v>
      </c>
    </row>
    <row r="132" spans="1:12" ht="17">
      <c r="A132">
        <v>131</v>
      </c>
      <c r="B132" s="16" t="s">
        <v>142</v>
      </c>
      <c r="C132" s="16">
        <v>123</v>
      </c>
      <c r="D132" s="16">
        <v>16</v>
      </c>
      <c r="E132" s="16"/>
      <c r="F132" s="16"/>
      <c r="G132" s="17" t="s">
        <v>158</v>
      </c>
      <c r="H132" s="17">
        <v>32</v>
      </c>
      <c r="I132" t="s">
        <v>247</v>
      </c>
      <c r="J132">
        <v>65</v>
      </c>
      <c r="K132" t="s">
        <v>268</v>
      </c>
      <c r="L132">
        <f>VLOOKUP(K132,Start!$A$15:$B$22,2)</f>
        <v>46</v>
      </c>
    </row>
    <row r="133" spans="1:12" ht="17">
      <c r="A133">
        <v>132</v>
      </c>
      <c r="B133" s="16" t="s">
        <v>142</v>
      </c>
      <c r="C133" s="16">
        <v>124</v>
      </c>
      <c r="D133" s="16">
        <v>17</v>
      </c>
      <c r="E133" s="16"/>
      <c r="F133" s="16"/>
      <c r="G133" s="17" t="s">
        <v>159</v>
      </c>
      <c r="H133" s="17">
        <v>35</v>
      </c>
      <c r="I133" t="s">
        <v>247</v>
      </c>
      <c r="J133">
        <v>71</v>
      </c>
      <c r="K133" t="s">
        <v>268</v>
      </c>
      <c r="L133">
        <f>VLOOKUP(K133,Start!$A$15:$B$22,2)</f>
        <v>46</v>
      </c>
    </row>
    <row r="134" spans="1:12" ht="17">
      <c r="A134">
        <v>133</v>
      </c>
      <c r="B134" s="16" t="s">
        <v>142</v>
      </c>
      <c r="C134" s="16">
        <v>125</v>
      </c>
      <c r="D134" s="16">
        <v>18</v>
      </c>
      <c r="E134" s="16"/>
      <c r="F134" s="16"/>
      <c r="G134" s="17" t="s">
        <v>160</v>
      </c>
      <c r="H134" s="17">
        <v>36</v>
      </c>
      <c r="I134" t="s">
        <v>247</v>
      </c>
      <c r="J134">
        <v>73</v>
      </c>
      <c r="K134" t="s">
        <v>268</v>
      </c>
      <c r="L134">
        <f>VLOOKUP(K134,Start!$A$15:$B$22,2)</f>
        <v>46</v>
      </c>
    </row>
    <row r="135" spans="1:12" ht="17">
      <c r="A135">
        <v>134</v>
      </c>
      <c r="B135" s="16" t="s">
        <v>142</v>
      </c>
      <c r="C135" s="16">
        <v>126</v>
      </c>
      <c r="D135" s="16">
        <v>19</v>
      </c>
      <c r="E135" s="16"/>
      <c r="F135" s="16"/>
      <c r="G135" s="17" t="s">
        <v>161</v>
      </c>
      <c r="H135" s="17">
        <v>39</v>
      </c>
      <c r="I135" t="s">
        <v>247</v>
      </c>
      <c r="J135">
        <v>79</v>
      </c>
      <c r="K135" t="s">
        <v>281</v>
      </c>
      <c r="L135">
        <f>VLOOKUP(K135,Start!$A$15:$B$22,2)</f>
        <v>29</v>
      </c>
    </row>
    <row r="136" spans="1:12" ht="17">
      <c r="A136">
        <v>135</v>
      </c>
      <c r="B136" s="16" t="s">
        <v>142</v>
      </c>
      <c r="C136" s="16">
        <v>127</v>
      </c>
      <c r="D136" s="16">
        <v>20</v>
      </c>
      <c r="E136" s="16"/>
      <c r="F136" s="16"/>
      <c r="G136" s="17" t="s">
        <v>162</v>
      </c>
      <c r="H136" s="17">
        <v>43</v>
      </c>
      <c r="I136" t="s">
        <v>247</v>
      </c>
      <c r="J136">
        <v>87</v>
      </c>
      <c r="K136" t="s">
        <v>268</v>
      </c>
      <c r="L136">
        <f>VLOOKUP(K136,Start!$A$15:$B$22,2)</f>
        <v>46</v>
      </c>
    </row>
    <row r="137" spans="1:12" ht="17">
      <c r="A137">
        <v>136</v>
      </c>
      <c r="B137" s="16" t="s">
        <v>142</v>
      </c>
      <c r="C137" s="16">
        <v>128</v>
      </c>
      <c r="D137" s="16">
        <v>21</v>
      </c>
      <c r="E137" s="16"/>
      <c r="F137" s="16"/>
      <c r="G137" s="17" t="s">
        <v>163</v>
      </c>
      <c r="H137" s="17">
        <v>44</v>
      </c>
      <c r="I137" t="s">
        <v>247</v>
      </c>
      <c r="J137">
        <v>89</v>
      </c>
      <c r="K137" t="s">
        <v>276</v>
      </c>
      <c r="L137">
        <f>VLOOKUP(K137,Start!$A$15:$B$22,2)</f>
        <v>55</v>
      </c>
    </row>
    <row r="138" spans="1:12" ht="17">
      <c r="A138">
        <v>137</v>
      </c>
      <c r="B138" s="16" t="s">
        <v>142</v>
      </c>
      <c r="C138" s="16">
        <v>129</v>
      </c>
      <c r="D138" s="16">
        <v>22</v>
      </c>
      <c r="E138" s="16"/>
      <c r="F138" s="16"/>
      <c r="G138" s="17" t="s">
        <v>164</v>
      </c>
      <c r="H138" s="17">
        <v>53</v>
      </c>
      <c r="I138" t="s">
        <v>247</v>
      </c>
      <c r="J138">
        <v>107</v>
      </c>
      <c r="K138" t="s">
        <v>268</v>
      </c>
      <c r="L138">
        <f>VLOOKUP(K138,Start!$A$15:$B$22,2)</f>
        <v>46</v>
      </c>
    </row>
    <row r="139" spans="1:12" ht="17">
      <c r="A139">
        <v>138</v>
      </c>
      <c r="B139" s="16" t="s">
        <v>142</v>
      </c>
      <c r="C139" s="16">
        <v>130</v>
      </c>
      <c r="D139" s="16">
        <v>23</v>
      </c>
      <c r="E139" s="16"/>
      <c r="F139" s="16"/>
      <c r="G139" s="17" t="s">
        <v>165</v>
      </c>
      <c r="H139" s="17">
        <v>54</v>
      </c>
      <c r="I139" t="s">
        <v>247</v>
      </c>
      <c r="J139">
        <v>109</v>
      </c>
      <c r="K139" t="s">
        <v>268</v>
      </c>
      <c r="L139">
        <f>VLOOKUP(K139,Start!$A$15:$B$22,2)</f>
        <v>46</v>
      </c>
    </row>
    <row r="140" spans="1:12" ht="17">
      <c r="A140">
        <v>139</v>
      </c>
      <c r="B140" s="16" t="s">
        <v>142</v>
      </c>
      <c r="C140" s="16">
        <v>131</v>
      </c>
      <c r="D140" s="16">
        <v>24</v>
      </c>
      <c r="E140" s="16"/>
      <c r="F140" s="16"/>
      <c r="G140" s="17" t="s">
        <v>166</v>
      </c>
      <c r="H140" s="17">
        <v>56</v>
      </c>
      <c r="I140" t="s">
        <v>247</v>
      </c>
      <c r="J140">
        <v>113</v>
      </c>
      <c r="K140" t="s">
        <v>281</v>
      </c>
      <c r="L140">
        <f>VLOOKUP(K140,Start!$A$15:$B$22,2)</f>
        <v>29</v>
      </c>
    </row>
    <row r="141" spans="1:12" ht="17">
      <c r="A141">
        <v>140</v>
      </c>
      <c r="B141" s="16" t="s">
        <v>142</v>
      </c>
      <c r="C141" s="16">
        <v>132</v>
      </c>
      <c r="D141" s="16">
        <v>25</v>
      </c>
      <c r="E141" s="16"/>
      <c r="F141" s="16"/>
      <c r="G141" s="17" t="s">
        <v>167</v>
      </c>
      <c r="H141" s="17">
        <v>58</v>
      </c>
      <c r="I141" t="s">
        <v>247</v>
      </c>
      <c r="J141">
        <v>117</v>
      </c>
      <c r="K141" t="s">
        <v>268</v>
      </c>
      <c r="L141">
        <f>VLOOKUP(K141,Start!$A$15:$B$22,2)</f>
        <v>46</v>
      </c>
    </row>
    <row r="142" spans="1:12" ht="17">
      <c r="A142">
        <v>141</v>
      </c>
      <c r="B142" s="16" t="s">
        <v>142</v>
      </c>
      <c r="C142" s="16">
        <v>133</v>
      </c>
      <c r="D142" s="16">
        <v>26</v>
      </c>
      <c r="E142" s="16"/>
      <c r="F142" s="16"/>
      <c r="G142" s="17" t="s">
        <v>168</v>
      </c>
      <c r="H142" s="17">
        <v>59</v>
      </c>
      <c r="I142" t="s">
        <v>247</v>
      </c>
      <c r="J142">
        <v>119</v>
      </c>
      <c r="K142" t="s">
        <v>268</v>
      </c>
      <c r="L142">
        <f>VLOOKUP(K142,Start!$A$15:$B$22,2)</f>
        <v>46</v>
      </c>
    </row>
    <row r="143" spans="1:12" ht="17">
      <c r="A143">
        <v>142</v>
      </c>
      <c r="B143" s="16" t="s">
        <v>142</v>
      </c>
      <c r="C143" s="16">
        <v>134</v>
      </c>
      <c r="D143" s="16">
        <v>27</v>
      </c>
      <c r="E143" s="16"/>
      <c r="F143" s="16"/>
      <c r="G143" s="17" t="s">
        <v>169</v>
      </c>
      <c r="H143" s="17">
        <v>60</v>
      </c>
      <c r="I143" t="s">
        <v>247</v>
      </c>
      <c r="J143">
        <v>121</v>
      </c>
      <c r="K143" t="s">
        <v>268</v>
      </c>
      <c r="L143">
        <f>VLOOKUP(K143,Start!$A$15:$B$22,2)</f>
        <v>46</v>
      </c>
    </row>
    <row r="144" spans="1:12" ht="17">
      <c r="A144">
        <v>143</v>
      </c>
      <c r="B144" s="16" t="s">
        <v>142</v>
      </c>
      <c r="C144" s="16">
        <v>135</v>
      </c>
      <c r="D144" s="16">
        <v>28</v>
      </c>
      <c r="E144" s="16"/>
      <c r="F144" s="16"/>
      <c r="G144" s="17" t="s">
        <v>170</v>
      </c>
      <c r="H144" s="17">
        <v>63</v>
      </c>
      <c r="I144" t="s">
        <v>247</v>
      </c>
      <c r="J144">
        <v>127</v>
      </c>
      <c r="K144" t="s">
        <v>268</v>
      </c>
      <c r="L144">
        <f>VLOOKUP(K144,Start!$A$15:$B$22,2)</f>
        <v>46</v>
      </c>
    </row>
    <row r="145" spans="1:12" ht="17">
      <c r="A145">
        <v>144</v>
      </c>
      <c r="B145" s="16" t="s">
        <v>142</v>
      </c>
      <c r="C145" s="16">
        <v>136</v>
      </c>
      <c r="D145" s="16">
        <v>29</v>
      </c>
      <c r="E145" s="16"/>
      <c r="F145" s="16"/>
      <c r="G145" s="17" t="s">
        <v>171</v>
      </c>
      <c r="H145" s="17">
        <v>64</v>
      </c>
      <c r="I145" t="s">
        <v>247</v>
      </c>
      <c r="J145">
        <v>129</v>
      </c>
      <c r="K145" t="s">
        <v>281</v>
      </c>
      <c r="L145">
        <f>VLOOKUP(K145,Start!$A$15:$B$22,2)</f>
        <v>29</v>
      </c>
    </row>
    <row r="146" spans="1:12" ht="17">
      <c r="A146">
        <v>145</v>
      </c>
      <c r="B146" s="16" t="s">
        <v>142</v>
      </c>
      <c r="C146" s="16">
        <v>137</v>
      </c>
      <c r="D146" s="16">
        <v>30</v>
      </c>
      <c r="E146" s="16"/>
      <c r="F146" s="16"/>
      <c r="G146" s="17" t="s">
        <v>172</v>
      </c>
      <c r="H146" s="17">
        <v>67</v>
      </c>
      <c r="I146" t="s">
        <v>247</v>
      </c>
      <c r="J146">
        <v>135</v>
      </c>
      <c r="K146" t="s">
        <v>268</v>
      </c>
      <c r="L146">
        <f>VLOOKUP(K146,Start!$A$15:$B$22,2)</f>
        <v>46</v>
      </c>
    </row>
    <row r="147" spans="1:12" ht="17">
      <c r="A147">
        <v>146</v>
      </c>
      <c r="B147" s="16" t="s">
        <v>142</v>
      </c>
      <c r="C147" s="16">
        <v>138</v>
      </c>
      <c r="D147" s="16">
        <v>31</v>
      </c>
      <c r="E147" s="16"/>
      <c r="F147" s="16"/>
      <c r="G147" s="17" t="s">
        <v>173</v>
      </c>
      <c r="H147" s="17">
        <v>69</v>
      </c>
      <c r="I147" t="s">
        <v>247</v>
      </c>
      <c r="J147">
        <v>139</v>
      </c>
      <c r="K147" t="s">
        <v>268</v>
      </c>
      <c r="L147">
        <f>VLOOKUP(K147,Start!$A$15:$B$22,2)</f>
        <v>46</v>
      </c>
    </row>
    <row r="148" spans="1:12" ht="17">
      <c r="A148">
        <v>147</v>
      </c>
      <c r="B148" s="16" t="s">
        <v>142</v>
      </c>
      <c r="C148" s="16">
        <v>139</v>
      </c>
      <c r="D148" s="16">
        <v>32</v>
      </c>
      <c r="E148" s="16"/>
      <c r="F148" s="16"/>
      <c r="G148" s="17" t="s">
        <v>174</v>
      </c>
      <c r="H148" s="17">
        <v>70</v>
      </c>
      <c r="I148" t="s">
        <v>247</v>
      </c>
      <c r="J148">
        <v>141</v>
      </c>
      <c r="K148" t="s">
        <v>268</v>
      </c>
      <c r="L148">
        <f>VLOOKUP(K148,Start!$A$15:$B$22,2)</f>
        <v>46</v>
      </c>
    </row>
    <row r="149" spans="1:12" ht="17">
      <c r="A149">
        <v>148</v>
      </c>
      <c r="B149" s="16" t="s">
        <v>142</v>
      </c>
      <c r="C149" s="16">
        <v>140</v>
      </c>
      <c r="D149" s="16">
        <v>33</v>
      </c>
      <c r="E149" s="16"/>
      <c r="F149" s="16"/>
      <c r="G149" s="17" t="s">
        <v>175</v>
      </c>
      <c r="H149" s="17">
        <v>73</v>
      </c>
      <c r="I149" t="s">
        <v>247</v>
      </c>
      <c r="J149">
        <v>147</v>
      </c>
      <c r="K149" t="s">
        <v>281</v>
      </c>
      <c r="L149">
        <f>VLOOKUP(K149,Start!$A$15:$B$22,2)</f>
        <v>29</v>
      </c>
    </row>
    <row r="150" spans="1:12" ht="17">
      <c r="A150">
        <v>149</v>
      </c>
      <c r="B150" s="16" t="s">
        <v>142</v>
      </c>
      <c r="C150" s="16">
        <v>141</v>
      </c>
      <c r="D150" s="16">
        <v>34</v>
      </c>
      <c r="E150" s="16"/>
      <c r="F150" s="16"/>
      <c r="G150" s="17" t="s">
        <v>176</v>
      </c>
      <c r="H150" s="17">
        <v>79</v>
      </c>
      <c r="I150" t="s">
        <v>247</v>
      </c>
      <c r="J150">
        <v>159</v>
      </c>
      <c r="K150" t="s">
        <v>268</v>
      </c>
      <c r="L150">
        <f>VLOOKUP(K150,Start!$A$15:$B$22,2)</f>
        <v>46</v>
      </c>
    </row>
    <row r="151" spans="1:12" ht="17">
      <c r="A151">
        <v>150</v>
      </c>
      <c r="B151" s="16" t="s">
        <v>142</v>
      </c>
      <c r="C151" s="16">
        <v>142</v>
      </c>
      <c r="D151" s="16">
        <v>35</v>
      </c>
      <c r="E151" s="16"/>
      <c r="F151" s="16"/>
      <c r="G151" s="17" t="s">
        <v>177</v>
      </c>
      <c r="H151" s="17">
        <v>81</v>
      </c>
      <c r="I151" t="s">
        <v>247</v>
      </c>
      <c r="J151">
        <v>163</v>
      </c>
      <c r="K151" t="s">
        <v>281</v>
      </c>
      <c r="L151">
        <f>VLOOKUP(K151,Start!$A$15:$B$22,2)</f>
        <v>29</v>
      </c>
    </row>
    <row r="152" spans="1:12" ht="17">
      <c r="A152">
        <v>151</v>
      </c>
      <c r="B152" s="16" t="s">
        <v>142</v>
      </c>
      <c r="C152" s="16">
        <v>143</v>
      </c>
      <c r="D152" s="16">
        <v>36</v>
      </c>
      <c r="E152" s="16"/>
      <c r="F152" s="16"/>
      <c r="G152" s="17" t="s">
        <v>178</v>
      </c>
      <c r="H152" s="17">
        <v>83</v>
      </c>
      <c r="I152" t="s">
        <v>247</v>
      </c>
      <c r="J152">
        <v>167</v>
      </c>
      <c r="K152" t="s">
        <v>268</v>
      </c>
      <c r="L152">
        <f>VLOOKUP(K152,Start!$A$15:$B$22,2)</f>
        <v>46</v>
      </c>
    </row>
    <row r="153" spans="1:12" ht="17">
      <c r="A153">
        <v>152</v>
      </c>
      <c r="B153" s="16" t="s">
        <v>142</v>
      </c>
      <c r="C153" s="16">
        <v>144</v>
      </c>
      <c r="D153" s="16">
        <v>37</v>
      </c>
      <c r="E153" s="16"/>
      <c r="F153" s="16"/>
      <c r="G153" s="17" t="s">
        <v>179</v>
      </c>
      <c r="H153" s="17">
        <v>89</v>
      </c>
      <c r="I153" t="s">
        <v>247</v>
      </c>
      <c r="J153">
        <v>179</v>
      </c>
      <c r="K153" t="s">
        <v>268</v>
      </c>
      <c r="L153">
        <f>VLOOKUP(K153,Start!$A$15:$B$22,2)</f>
        <v>46</v>
      </c>
    </row>
    <row r="154" spans="1:12" ht="17">
      <c r="A154">
        <v>153</v>
      </c>
      <c r="B154" s="16" t="s">
        <v>142</v>
      </c>
      <c r="C154" s="16">
        <v>145</v>
      </c>
      <c r="D154" s="16">
        <v>38</v>
      </c>
      <c r="E154" s="16"/>
      <c r="F154" s="16"/>
      <c r="G154" s="17" t="s">
        <v>180</v>
      </c>
      <c r="H154" s="17">
        <v>90</v>
      </c>
      <c r="I154" t="s">
        <v>247</v>
      </c>
      <c r="J154">
        <v>181</v>
      </c>
      <c r="K154" t="s">
        <v>281</v>
      </c>
      <c r="L154">
        <f>VLOOKUP(K154,Start!$A$15:$B$22,2)</f>
        <v>29</v>
      </c>
    </row>
    <row r="155" spans="1:12" ht="17">
      <c r="A155">
        <v>154</v>
      </c>
      <c r="B155" s="16" t="s">
        <v>142</v>
      </c>
      <c r="C155" s="16">
        <v>146</v>
      </c>
      <c r="D155" s="16">
        <v>39</v>
      </c>
      <c r="E155" s="16"/>
      <c r="F155" s="16"/>
      <c r="G155" s="17" t="s">
        <v>181</v>
      </c>
      <c r="H155" s="17">
        <v>91</v>
      </c>
      <c r="I155" t="s">
        <v>247</v>
      </c>
      <c r="J155">
        <v>183</v>
      </c>
      <c r="K155" t="s">
        <v>277</v>
      </c>
      <c r="L155">
        <f>VLOOKUP(K155,Start!$A$15:$B$22,2)</f>
        <v>62</v>
      </c>
    </row>
    <row r="156" spans="1:12" ht="17">
      <c r="A156">
        <v>155</v>
      </c>
      <c r="B156" s="16" t="s">
        <v>142</v>
      </c>
      <c r="C156" s="16">
        <v>147</v>
      </c>
      <c r="D156" s="16">
        <v>40</v>
      </c>
      <c r="E156" s="16"/>
      <c r="F156" s="16"/>
      <c r="G156" s="17" t="s">
        <v>182</v>
      </c>
      <c r="H156" s="17">
        <v>93</v>
      </c>
      <c r="I156" t="s">
        <v>247</v>
      </c>
      <c r="J156">
        <v>187</v>
      </c>
      <c r="K156" t="s">
        <v>268</v>
      </c>
      <c r="L156">
        <f>VLOOKUP(K156,Start!$A$15:$B$22,2)</f>
        <v>46</v>
      </c>
    </row>
    <row r="157" spans="1:12" ht="17">
      <c r="A157">
        <v>156</v>
      </c>
      <c r="B157" s="16" t="s">
        <v>142</v>
      </c>
      <c r="C157" s="16">
        <v>148</v>
      </c>
      <c r="D157" s="16">
        <v>41</v>
      </c>
      <c r="E157" s="16"/>
      <c r="F157" s="16"/>
      <c r="G157" s="17" t="s">
        <v>183</v>
      </c>
      <c r="H157" s="17">
        <v>94</v>
      </c>
      <c r="I157" t="s">
        <v>247</v>
      </c>
      <c r="J157">
        <v>189</v>
      </c>
      <c r="K157" t="s">
        <v>268</v>
      </c>
      <c r="L157">
        <f>VLOOKUP(K157,Start!$A$15:$B$22,2)</f>
        <v>46</v>
      </c>
    </row>
    <row r="158" spans="1:12" ht="17">
      <c r="A158">
        <v>157</v>
      </c>
      <c r="B158" s="16" t="s">
        <v>142</v>
      </c>
      <c r="C158" s="16">
        <v>149</v>
      </c>
      <c r="D158" s="16">
        <v>42</v>
      </c>
      <c r="E158" s="16"/>
      <c r="F158" s="16"/>
      <c r="G158" s="17" t="s">
        <v>184</v>
      </c>
      <c r="H158" s="17">
        <v>105</v>
      </c>
      <c r="I158" t="s">
        <v>247</v>
      </c>
      <c r="J158">
        <v>211</v>
      </c>
      <c r="K158" t="s">
        <v>268</v>
      </c>
      <c r="L158">
        <f>VLOOKUP(K158,Start!$A$15:$B$22,2)</f>
        <v>46</v>
      </c>
    </row>
    <row r="159" spans="1:12" ht="17">
      <c r="A159">
        <v>158</v>
      </c>
      <c r="B159" s="16" t="s">
        <v>142</v>
      </c>
      <c r="C159" s="16">
        <v>150</v>
      </c>
      <c r="D159" s="16">
        <v>43</v>
      </c>
      <c r="E159" s="16"/>
      <c r="F159" s="16"/>
      <c r="G159" s="17" t="s">
        <v>185</v>
      </c>
      <c r="H159" s="17">
        <v>107</v>
      </c>
      <c r="I159" t="s">
        <v>247</v>
      </c>
      <c r="J159">
        <v>215</v>
      </c>
      <c r="K159" t="s">
        <v>281</v>
      </c>
      <c r="L159">
        <f>VLOOKUP(K159,Start!$A$15:$B$22,2)</f>
        <v>29</v>
      </c>
    </row>
    <row r="160" spans="1:12" ht="17">
      <c r="A160">
        <v>159</v>
      </c>
      <c r="B160" s="16" t="s">
        <v>142</v>
      </c>
      <c r="C160" s="16">
        <v>151</v>
      </c>
      <c r="D160" s="16">
        <v>44</v>
      </c>
      <c r="E160" s="16"/>
      <c r="F160" s="16"/>
      <c r="G160" s="17" t="s">
        <v>186</v>
      </c>
      <c r="H160" s="17">
        <v>109</v>
      </c>
      <c r="I160" t="s">
        <v>247</v>
      </c>
      <c r="J160">
        <v>219</v>
      </c>
      <c r="K160" t="s">
        <v>268</v>
      </c>
      <c r="L160">
        <f>VLOOKUP(K160,Start!$A$15:$B$22,2)</f>
        <v>46</v>
      </c>
    </row>
    <row r="161" spans="1:12" ht="17">
      <c r="A161">
        <v>160</v>
      </c>
      <c r="B161" s="16" t="s">
        <v>142</v>
      </c>
      <c r="C161" s="16">
        <v>152</v>
      </c>
      <c r="D161" s="16">
        <v>45</v>
      </c>
      <c r="E161" s="16"/>
      <c r="F161" s="16"/>
      <c r="G161" s="17" t="s">
        <v>187</v>
      </c>
      <c r="H161" s="17">
        <v>110</v>
      </c>
      <c r="I161" t="s">
        <v>247</v>
      </c>
      <c r="J161">
        <v>221</v>
      </c>
      <c r="K161" t="s">
        <v>268</v>
      </c>
      <c r="L161">
        <f>VLOOKUP(K161,Start!$A$15:$B$22,2)</f>
        <v>46</v>
      </c>
    </row>
    <row r="162" spans="1:12" ht="17">
      <c r="A162">
        <v>161</v>
      </c>
      <c r="B162" s="16" t="s">
        <v>142</v>
      </c>
      <c r="C162" s="16">
        <v>153</v>
      </c>
      <c r="D162" s="16">
        <v>46</v>
      </c>
      <c r="E162" s="16"/>
      <c r="F162" s="16"/>
      <c r="G162" s="17" t="s">
        <v>188</v>
      </c>
      <c r="H162" s="17">
        <v>116</v>
      </c>
      <c r="I162" t="s">
        <v>247</v>
      </c>
      <c r="J162">
        <v>233</v>
      </c>
      <c r="K162" t="s">
        <v>277</v>
      </c>
      <c r="L162">
        <f>VLOOKUP(K162,Start!$A$15:$B$22,2)</f>
        <v>62</v>
      </c>
    </row>
    <row r="163" spans="1:12" ht="17">
      <c r="A163">
        <v>162</v>
      </c>
      <c r="B163" s="16" t="s">
        <v>142</v>
      </c>
      <c r="C163" s="16">
        <v>154</v>
      </c>
      <c r="D163" s="16">
        <v>47</v>
      </c>
      <c r="E163" s="16"/>
      <c r="F163" s="16"/>
      <c r="G163" s="17" t="s">
        <v>189</v>
      </c>
      <c r="H163" s="17">
        <v>126</v>
      </c>
      <c r="I163" t="s">
        <v>247</v>
      </c>
      <c r="J163">
        <v>253</v>
      </c>
      <c r="K163" t="s">
        <v>268</v>
      </c>
      <c r="L163">
        <f>VLOOKUP(K163,Start!$A$15:$B$22,2)</f>
        <v>46</v>
      </c>
    </row>
    <row r="164" spans="1:12" ht="17">
      <c r="A164">
        <v>163</v>
      </c>
      <c r="B164" s="16" t="s">
        <v>142</v>
      </c>
      <c r="C164" s="16">
        <v>155</v>
      </c>
      <c r="D164" s="16">
        <v>48</v>
      </c>
      <c r="E164" s="16"/>
      <c r="F164" s="16"/>
      <c r="G164" s="17" t="s">
        <v>190</v>
      </c>
      <c r="H164" s="17">
        <v>128</v>
      </c>
      <c r="I164" t="s">
        <v>247</v>
      </c>
      <c r="J164">
        <v>257</v>
      </c>
      <c r="K164" t="s">
        <v>268</v>
      </c>
      <c r="L164">
        <f>VLOOKUP(K164,Start!$A$15:$B$22,2)</f>
        <v>46</v>
      </c>
    </row>
    <row r="165" spans="1:12" ht="17">
      <c r="A165">
        <v>164</v>
      </c>
      <c r="B165" s="16" t="s">
        <v>142</v>
      </c>
      <c r="C165" s="16">
        <v>156</v>
      </c>
      <c r="D165" s="16">
        <v>49</v>
      </c>
      <c r="E165" s="16"/>
      <c r="F165" s="16"/>
      <c r="G165" s="17" t="s">
        <v>191</v>
      </c>
      <c r="H165" s="17">
        <v>129</v>
      </c>
      <c r="I165" t="s">
        <v>247</v>
      </c>
      <c r="J165">
        <v>259</v>
      </c>
      <c r="K165" t="s">
        <v>276</v>
      </c>
      <c r="L165">
        <f>VLOOKUP(K165,Start!$A$15:$B$22,2)</f>
        <v>55</v>
      </c>
    </row>
    <row r="166" spans="1:12" ht="17">
      <c r="A166">
        <v>165</v>
      </c>
      <c r="B166" s="16" t="s">
        <v>142</v>
      </c>
      <c r="C166" s="16">
        <v>157</v>
      </c>
      <c r="D166" s="16">
        <v>50</v>
      </c>
      <c r="E166" s="16"/>
      <c r="F166" s="16"/>
      <c r="G166" s="17" t="s">
        <v>192</v>
      </c>
      <c r="H166" s="17">
        <v>136</v>
      </c>
      <c r="I166" t="s">
        <v>247</v>
      </c>
      <c r="J166">
        <v>273</v>
      </c>
      <c r="K166" t="s">
        <v>268</v>
      </c>
      <c r="L166">
        <f>VLOOKUP(K166,Start!$A$15:$B$22,2)</f>
        <v>46</v>
      </c>
    </row>
    <row r="167" spans="1:12" ht="17">
      <c r="A167">
        <v>166</v>
      </c>
      <c r="B167" s="16" t="s">
        <v>142</v>
      </c>
      <c r="C167" s="16">
        <v>158</v>
      </c>
      <c r="D167" s="16">
        <v>51</v>
      </c>
      <c r="E167" s="16"/>
      <c r="F167" s="16"/>
      <c r="G167" s="17" t="s">
        <v>193</v>
      </c>
      <c r="H167" s="17">
        <v>137</v>
      </c>
      <c r="I167" t="s">
        <v>247</v>
      </c>
      <c r="J167">
        <v>275</v>
      </c>
      <c r="K167" t="s">
        <v>268</v>
      </c>
      <c r="L167">
        <f>VLOOKUP(K167,Start!$A$15:$B$22,2)</f>
        <v>46</v>
      </c>
    </row>
    <row r="168" spans="1:12" ht="17">
      <c r="A168">
        <v>167</v>
      </c>
      <c r="B168" s="16" t="s">
        <v>142</v>
      </c>
      <c r="C168" s="16">
        <v>159</v>
      </c>
      <c r="D168" s="16">
        <v>52</v>
      </c>
      <c r="E168" s="16"/>
      <c r="F168" s="16"/>
      <c r="G168" s="17" t="s">
        <v>194</v>
      </c>
      <c r="H168" s="17">
        <v>148</v>
      </c>
      <c r="I168" t="s">
        <v>247</v>
      </c>
      <c r="J168">
        <v>297</v>
      </c>
      <c r="K168" t="s">
        <v>268</v>
      </c>
      <c r="L168">
        <f>VLOOKUP(K168,Start!$A$15:$B$22,2)</f>
        <v>46</v>
      </c>
    </row>
    <row r="169" spans="1:12" ht="17">
      <c r="A169">
        <v>168</v>
      </c>
      <c r="B169" s="16" t="s">
        <v>142</v>
      </c>
      <c r="C169" s="16">
        <v>160</v>
      </c>
      <c r="D169" s="16">
        <v>53</v>
      </c>
      <c r="E169" s="16"/>
      <c r="F169" s="16"/>
      <c r="G169" s="17" t="s">
        <v>195</v>
      </c>
      <c r="H169" s="17">
        <v>149</v>
      </c>
      <c r="I169" t="s">
        <v>247</v>
      </c>
      <c r="J169">
        <v>299</v>
      </c>
      <c r="K169" t="s">
        <v>281</v>
      </c>
      <c r="L169">
        <f>VLOOKUP(K169,Start!$A$15:$B$22,2)</f>
        <v>29</v>
      </c>
    </row>
    <row r="170" spans="1:12" ht="17">
      <c r="A170">
        <v>169</v>
      </c>
      <c r="B170" s="16" t="s">
        <v>142</v>
      </c>
      <c r="C170" s="16">
        <v>161</v>
      </c>
      <c r="D170" s="16">
        <v>54</v>
      </c>
      <c r="E170" s="16"/>
      <c r="F170" s="16"/>
      <c r="G170" s="17" t="s">
        <v>196</v>
      </c>
      <c r="H170" s="17">
        <v>150</v>
      </c>
      <c r="I170" t="s">
        <v>247</v>
      </c>
      <c r="J170">
        <v>301</v>
      </c>
      <c r="K170" t="s">
        <v>277</v>
      </c>
      <c r="L170">
        <f>VLOOKUP(K170,Start!$A$15:$B$22,2)</f>
        <v>62</v>
      </c>
    </row>
    <row r="171" spans="1:12" ht="17">
      <c r="A171">
        <v>170</v>
      </c>
      <c r="B171" s="16" t="s">
        <v>142</v>
      </c>
      <c r="C171" s="16">
        <v>162</v>
      </c>
      <c r="D171" s="16">
        <v>55</v>
      </c>
      <c r="E171" s="16"/>
      <c r="F171" s="16"/>
      <c r="G171" s="17" t="s">
        <v>197</v>
      </c>
      <c r="H171" s="17">
        <v>160</v>
      </c>
      <c r="I171" t="s">
        <v>247</v>
      </c>
      <c r="J171">
        <v>321</v>
      </c>
      <c r="K171" t="s">
        <v>268</v>
      </c>
      <c r="L171">
        <f>VLOOKUP(K171,Start!$A$15:$B$22,2)</f>
        <v>46</v>
      </c>
    </row>
    <row r="172" spans="1:12" ht="17">
      <c r="A172">
        <v>171</v>
      </c>
      <c r="B172" s="16" t="s">
        <v>142</v>
      </c>
      <c r="C172" s="16">
        <v>163</v>
      </c>
      <c r="D172" s="16">
        <v>56</v>
      </c>
      <c r="E172" s="16"/>
      <c r="F172" s="16"/>
      <c r="G172" s="17" t="s">
        <v>198</v>
      </c>
      <c r="H172" s="17">
        <v>161</v>
      </c>
      <c r="I172" t="s">
        <v>247</v>
      </c>
      <c r="J172">
        <v>323</v>
      </c>
      <c r="K172" t="s">
        <v>268</v>
      </c>
      <c r="L172">
        <f>VLOOKUP(K172,Start!$A$15:$B$22,2)</f>
        <v>46</v>
      </c>
    </row>
    <row r="173" spans="1:12" ht="17">
      <c r="A173">
        <v>172</v>
      </c>
      <c r="B173" s="16" t="s">
        <v>142</v>
      </c>
      <c r="C173" s="16">
        <v>164</v>
      </c>
      <c r="D173" s="16">
        <v>57</v>
      </c>
      <c r="E173" s="16"/>
      <c r="F173" s="16"/>
      <c r="G173" s="17" t="s">
        <v>199</v>
      </c>
      <c r="H173" s="17">
        <v>162</v>
      </c>
      <c r="I173" t="s">
        <v>247</v>
      </c>
      <c r="J173">
        <v>325</v>
      </c>
      <c r="K173" t="s">
        <v>268</v>
      </c>
      <c r="L173">
        <f>VLOOKUP(K173,Start!$A$15:$B$22,2)</f>
        <v>46</v>
      </c>
    </row>
    <row r="174" spans="1:12" ht="17">
      <c r="A174">
        <v>173</v>
      </c>
      <c r="B174" s="16" t="s">
        <v>142</v>
      </c>
      <c r="C174" s="16">
        <v>165</v>
      </c>
      <c r="D174" s="16">
        <v>58</v>
      </c>
      <c r="E174" s="16"/>
      <c r="F174" s="16"/>
      <c r="G174" s="17" t="s">
        <v>200</v>
      </c>
      <c r="H174" s="17">
        <v>166</v>
      </c>
      <c r="I174" t="s">
        <v>247</v>
      </c>
      <c r="J174">
        <v>333</v>
      </c>
      <c r="K174" t="s">
        <v>281</v>
      </c>
      <c r="L174">
        <f>VLOOKUP(K174,Start!$A$15:$B$22,2)</f>
        <v>29</v>
      </c>
    </row>
    <row r="175" spans="1:12" ht="17">
      <c r="A175">
        <v>174</v>
      </c>
      <c r="B175" s="16" t="s">
        <v>142</v>
      </c>
      <c r="C175" s="16">
        <v>166</v>
      </c>
      <c r="D175" s="16">
        <v>59</v>
      </c>
      <c r="E175" s="16"/>
      <c r="F175" s="16"/>
      <c r="G175" s="17" t="s">
        <v>201</v>
      </c>
      <c r="H175" s="17">
        <v>168</v>
      </c>
      <c r="I175" t="s">
        <v>247</v>
      </c>
      <c r="J175">
        <v>337</v>
      </c>
      <c r="K175" t="s">
        <v>268</v>
      </c>
      <c r="L175">
        <f>VLOOKUP(K175,Start!$A$15:$B$22,2)</f>
        <v>46</v>
      </c>
    </row>
    <row r="176" spans="1:12" ht="17">
      <c r="A176">
        <v>175</v>
      </c>
      <c r="B176" s="16" t="s">
        <v>142</v>
      </c>
      <c r="C176" s="16">
        <v>167</v>
      </c>
      <c r="D176" s="16">
        <v>60</v>
      </c>
      <c r="E176" s="16"/>
      <c r="F176" s="16"/>
      <c r="G176" s="17" t="s">
        <v>202</v>
      </c>
      <c r="H176" s="17">
        <v>171</v>
      </c>
      <c r="I176" t="s">
        <v>247</v>
      </c>
      <c r="J176">
        <v>343</v>
      </c>
      <c r="K176" t="s">
        <v>268</v>
      </c>
      <c r="L176">
        <f>VLOOKUP(K176,Start!$A$15:$B$22,2)</f>
        <v>46</v>
      </c>
    </row>
    <row r="177" spans="1:14" ht="17">
      <c r="A177">
        <v>176</v>
      </c>
      <c r="B177" s="16" t="s">
        <v>142</v>
      </c>
      <c r="C177" s="16">
        <v>168</v>
      </c>
      <c r="D177" s="16">
        <v>61</v>
      </c>
      <c r="E177" s="16"/>
      <c r="F177" s="16"/>
      <c r="G177" s="17" t="s">
        <v>203</v>
      </c>
      <c r="H177" s="17">
        <v>173</v>
      </c>
      <c r="I177" t="s">
        <v>247</v>
      </c>
      <c r="J177">
        <v>347</v>
      </c>
      <c r="K177" t="s">
        <v>268</v>
      </c>
      <c r="L177">
        <f>VLOOKUP(K177,Start!$A$15:$B$22,2)</f>
        <v>46</v>
      </c>
    </row>
    <row r="178" spans="1:14" ht="17">
      <c r="A178">
        <v>177</v>
      </c>
      <c r="B178" s="16" t="s">
        <v>142</v>
      </c>
      <c r="C178" s="16">
        <v>169</v>
      </c>
      <c r="D178" s="16">
        <v>62</v>
      </c>
      <c r="E178" s="16"/>
      <c r="F178" s="16"/>
      <c r="G178" s="17" t="s">
        <v>204</v>
      </c>
      <c r="H178" s="17">
        <v>175</v>
      </c>
      <c r="I178" t="s">
        <v>247</v>
      </c>
      <c r="J178">
        <v>351</v>
      </c>
      <c r="K178" t="s">
        <v>281</v>
      </c>
      <c r="L178">
        <f>VLOOKUP(K178,Start!$A$15:$B$22,2)</f>
        <v>29</v>
      </c>
    </row>
    <row r="179" spans="1:14" ht="17">
      <c r="A179">
        <v>178</v>
      </c>
      <c r="B179" s="16" t="s">
        <v>142</v>
      </c>
      <c r="C179" s="16">
        <v>170</v>
      </c>
      <c r="D179" s="16">
        <v>63</v>
      </c>
      <c r="E179" s="16"/>
      <c r="F179" s="16"/>
      <c r="G179" s="17" t="s">
        <v>205</v>
      </c>
      <c r="H179" s="17">
        <v>179</v>
      </c>
      <c r="I179" t="s">
        <v>247</v>
      </c>
      <c r="J179">
        <v>359</v>
      </c>
      <c r="K179" t="s">
        <v>268</v>
      </c>
      <c r="L179">
        <f>VLOOKUP(K179,Start!$A$15:$B$22,2)</f>
        <v>46</v>
      </c>
    </row>
    <row r="180" spans="1:14" ht="17">
      <c r="A180">
        <v>179</v>
      </c>
      <c r="B180" s="16" t="s">
        <v>142</v>
      </c>
      <c r="C180" s="16">
        <v>171</v>
      </c>
      <c r="D180" s="16">
        <v>64</v>
      </c>
      <c r="E180" s="16"/>
      <c r="F180" s="16"/>
      <c r="G180" s="17" t="s">
        <v>206</v>
      </c>
      <c r="H180" s="17">
        <v>185</v>
      </c>
      <c r="I180" t="s">
        <v>247</v>
      </c>
      <c r="J180">
        <v>371</v>
      </c>
      <c r="K180" t="s">
        <v>268</v>
      </c>
      <c r="L180">
        <f>VLOOKUP(K180,Start!$A$15:$B$22,2)</f>
        <v>46</v>
      </c>
    </row>
    <row r="181" spans="1:14" ht="17">
      <c r="A181">
        <v>180</v>
      </c>
      <c r="B181" s="16" t="s">
        <v>142</v>
      </c>
      <c r="C181" s="16">
        <v>172</v>
      </c>
      <c r="D181" s="16">
        <v>65</v>
      </c>
      <c r="E181" s="16"/>
      <c r="F181" s="16"/>
      <c r="G181" s="17" t="s">
        <v>207</v>
      </c>
      <c r="H181" s="17">
        <v>188</v>
      </c>
      <c r="I181" t="s">
        <v>247</v>
      </c>
      <c r="J181">
        <v>377</v>
      </c>
      <c r="K181" t="s">
        <v>268</v>
      </c>
      <c r="L181">
        <f>VLOOKUP(K181,Start!$A$15:$B$22,2)</f>
        <v>46</v>
      </c>
    </row>
    <row r="182" spans="1:14" ht="17">
      <c r="A182">
        <v>181</v>
      </c>
      <c r="B182" s="121" t="s">
        <v>142</v>
      </c>
      <c r="C182" s="50">
        <v>173</v>
      </c>
      <c r="D182" s="50">
        <v>66</v>
      </c>
      <c r="E182" s="16"/>
      <c r="F182" s="16"/>
      <c r="G182" s="17" t="s">
        <v>208</v>
      </c>
      <c r="H182" s="17">
        <v>191</v>
      </c>
      <c r="I182" t="s">
        <v>247</v>
      </c>
      <c r="J182" s="7">
        <v>383</v>
      </c>
      <c r="K182" s="7" t="s">
        <v>268</v>
      </c>
      <c r="L182">
        <f>VLOOKUP(K182,Start!$A$15:$B$22,2)</f>
        <v>46</v>
      </c>
    </row>
    <row r="183" spans="1:14" ht="17">
      <c r="A183">
        <v>182</v>
      </c>
      <c r="B183" s="121"/>
      <c r="C183" s="50">
        <v>174</v>
      </c>
      <c r="D183" s="50"/>
      <c r="E183" s="16"/>
      <c r="F183" s="16"/>
      <c r="G183" s="17" t="s">
        <v>209</v>
      </c>
      <c r="H183" s="17">
        <v>192</v>
      </c>
      <c r="I183" t="s">
        <v>247</v>
      </c>
      <c r="J183" s="7">
        <v>385</v>
      </c>
      <c r="K183" s="7" t="s">
        <v>281</v>
      </c>
      <c r="L183">
        <f>VLOOKUP(K183,Start!$A$15:$B$22,2)</f>
        <v>29</v>
      </c>
      <c r="N183" t="s">
        <v>280</v>
      </c>
    </row>
    <row r="184" spans="1:14" ht="17">
      <c r="A184">
        <v>183</v>
      </c>
      <c r="B184" s="16" t="s">
        <v>142</v>
      </c>
      <c r="C184" s="16">
        <v>175</v>
      </c>
      <c r="D184" s="16">
        <v>67</v>
      </c>
      <c r="E184" s="16"/>
      <c r="F184" s="16"/>
      <c r="G184" s="17" t="s">
        <v>210</v>
      </c>
      <c r="H184" s="17">
        <v>193</v>
      </c>
      <c r="I184" t="s">
        <v>247</v>
      </c>
      <c r="J184">
        <v>387</v>
      </c>
      <c r="K184" t="s">
        <v>277</v>
      </c>
      <c r="L184">
        <f>VLOOKUP(K184,Start!$A$15:$B$22,2)</f>
        <v>62</v>
      </c>
    </row>
    <row r="185" spans="1:14" ht="17">
      <c r="A185">
        <v>184</v>
      </c>
      <c r="B185" s="16" t="s">
        <v>142</v>
      </c>
      <c r="C185" s="16">
        <v>176</v>
      </c>
      <c r="D185" s="16">
        <v>68</v>
      </c>
      <c r="E185" s="16"/>
      <c r="F185" s="16"/>
      <c r="G185" s="17" t="s">
        <v>211</v>
      </c>
      <c r="H185" s="17">
        <v>194</v>
      </c>
      <c r="I185" t="s">
        <v>247</v>
      </c>
      <c r="J185">
        <v>389</v>
      </c>
      <c r="K185" t="s">
        <v>268</v>
      </c>
      <c r="L185">
        <f>VLOOKUP(K185,Start!$A$15:$B$22,2)</f>
        <v>46</v>
      </c>
    </row>
    <row r="186" spans="1:14" ht="17">
      <c r="A186">
        <v>185</v>
      </c>
      <c r="B186" s="16" t="s">
        <v>142</v>
      </c>
      <c r="C186" s="16">
        <v>177</v>
      </c>
      <c r="D186" s="16">
        <v>69</v>
      </c>
      <c r="E186" s="16"/>
      <c r="F186" s="16"/>
      <c r="G186" s="17" t="s">
        <v>212</v>
      </c>
      <c r="H186" s="17">
        <v>200</v>
      </c>
      <c r="I186" t="s">
        <v>247</v>
      </c>
      <c r="J186">
        <v>401</v>
      </c>
      <c r="K186" t="s">
        <v>281</v>
      </c>
      <c r="L186">
        <f>VLOOKUP(K186,Start!$A$15:$B$22,2)</f>
        <v>29</v>
      </c>
    </row>
    <row r="187" spans="1:14" ht="17">
      <c r="A187">
        <v>186</v>
      </c>
      <c r="B187" s="16" t="s">
        <v>142</v>
      </c>
      <c r="C187" s="16">
        <v>178</v>
      </c>
      <c r="D187" s="16">
        <v>70</v>
      </c>
      <c r="E187" s="16"/>
      <c r="F187" s="16"/>
      <c r="G187" s="17" t="s">
        <v>213</v>
      </c>
      <c r="H187" s="17">
        <v>202</v>
      </c>
      <c r="I187" t="s">
        <v>247</v>
      </c>
      <c r="J187">
        <v>405</v>
      </c>
      <c r="K187" t="s">
        <v>268</v>
      </c>
      <c r="L187">
        <f>VLOOKUP(K187,Start!$A$15:$B$22,2)</f>
        <v>46</v>
      </c>
    </row>
    <row r="188" spans="1:14" ht="17">
      <c r="A188">
        <v>187</v>
      </c>
      <c r="B188" s="16" t="s">
        <v>142</v>
      </c>
      <c r="C188" s="16">
        <v>179</v>
      </c>
      <c r="D188" s="16">
        <v>71</v>
      </c>
      <c r="E188" s="16"/>
      <c r="F188" s="16"/>
      <c r="G188" s="17" t="s">
        <v>214</v>
      </c>
      <c r="H188" s="17">
        <v>203</v>
      </c>
      <c r="I188" t="s">
        <v>247</v>
      </c>
      <c r="J188">
        <v>407</v>
      </c>
      <c r="K188" t="s">
        <v>268</v>
      </c>
      <c r="L188">
        <f>VLOOKUP(K188,Start!$A$15:$B$22,2)</f>
        <v>46</v>
      </c>
    </row>
    <row r="189" spans="1:14" ht="17">
      <c r="A189">
        <v>188</v>
      </c>
      <c r="B189" s="16" t="s">
        <v>142</v>
      </c>
      <c r="C189" s="16">
        <v>180</v>
      </c>
      <c r="D189" s="16">
        <v>72</v>
      </c>
      <c r="E189" s="16"/>
      <c r="F189" s="16"/>
      <c r="G189" s="17" t="s">
        <v>215</v>
      </c>
      <c r="H189" s="17">
        <v>211</v>
      </c>
      <c r="I189" t="s">
        <v>247</v>
      </c>
      <c r="J189">
        <v>423</v>
      </c>
      <c r="K189" t="s">
        <v>268</v>
      </c>
      <c r="L189">
        <f>VLOOKUP(K189,Start!$A$15:$B$22,2)</f>
        <v>46</v>
      </c>
    </row>
    <row r="190" spans="1:14" ht="17">
      <c r="A190">
        <v>189</v>
      </c>
      <c r="B190" s="16" t="s">
        <v>142</v>
      </c>
      <c r="C190" s="16">
        <v>181</v>
      </c>
      <c r="D190" s="16">
        <v>73</v>
      </c>
      <c r="E190" s="16"/>
      <c r="F190" s="16"/>
      <c r="G190" s="17" t="s">
        <v>216</v>
      </c>
      <c r="H190" s="17">
        <v>212</v>
      </c>
      <c r="I190" t="s">
        <v>247</v>
      </c>
      <c r="J190">
        <v>425</v>
      </c>
      <c r="K190" t="s">
        <v>268</v>
      </c>
      <c r="L190">
        <f>VLOOKUP(K190,Start!$A$15:$B$22,2)</f>
        <v>46</v>
      </c>
    </row>
    <row r="191" spans="1:14" ht="17">
      <c r="A191">
        <v>190</v>
      </c>
      <c r="B191" s="16" t="s">
        <v>142</v>
      </c>
      <c r="C191" s="16">
        <v>182</v>
      </c>
      <c r="D191" s="14">
        <v>74</v>
      </c>
      <c r="E191" s="16"/>
      <c r="F191" s="16"/>
      <c r="G191" s="17" t="s">
        <v>217</v>
      </c>
      <c r="H191" s="10">
        <v>214</v>
      </c>
      <c r="I191" s="11" t="s">
        <v>247</v>
      </c>
      <c r="J191" s="11">
        <v>429</v>
      </c>
      <c r="K191" s="11" t="s">
        <v>293</v>
      </c>
      <c r="L191">
        <f>VLOOKUP(K191,Start!$A$15:$B$22,2)</f>
        <v>18</v>
      </c>
      <c r="M191" s="11" t="s">
        <v>253</v>
      </c>
    </row>
    <row r="192" spans="1:14" ht="17">
      <c r="A192">
        <v>191</v>
      </c>
      <c r="B192" s="16" t="s">
        <v>142</v>
      </c>
      <c r="C192" s="16">
        <v>183</v>
      </c>
      <c r="D192" s="14">
        <v>75</v>
      </c>
      <c r="E192" s="16"/>
      <c r="F192" s="16"/>
      <c r="G192" s="17" t="s">
        <v>218</v>
      </c>
      <c r="H192" s="10">
        <v>215</v>
      </c>
      <c r="I192" s="11" t="s">
        <v>247</v>
      </c>
      <c r="J192" s="11">
        <v>431</v>
      </c>
      <c r="K192" s="11" t="s">
        <v>292</v>
      </c>
      <c r="L192">
        <f>VLOOKUP(K192,Start!$A$15:$B$22,2)</f>
        <v>15</v>
      </c>
      <c r="M192" s="11" t="s">
        <v>253</v>
      </c>
    </row>
    <row r="193" spans="1:13" ht="17">
      <c r="A193">
        <v>192</v>
      </c>
      <c r="B193" s="16" t="s">
        <v>142</v>
      </c>
      <c r="C193" s="16">
        <v>184</v>
      </c>
      <c r="D193" s="14">
        <v>76</v>
      </c>
      <c r="E193" s="16"/>
      <c r="F193" s="16"/>
      <c r="G193" s="17" t="s">
        <v>219</v>
      </c>
      <c r="H193" s="10">
        <v>216</v>
      </c>
      <c r="I193" s="11" t="s">
        <v>247</v>
      </c>
      <c r="J193" s="11">
        <v>433</v>
      </c>
      <c r="K193" s="11" t="s">
        <v>292</v>
      </c>
      <c r="L193">
        <f>VLOOKUP(K193,Start!$A$15:$B$22,2)</f>
        <v>15</v>
      </c>
      <c r="M193" s="11" t="s">
        <v>253</v>
      </c>
    </row>
    <row r="194" spans="1:13" ht="17">
      <c r="A194">
        <v>193</v>
      </c>
      <c r="B194" s="16" t="s">
        <v>142</v>
      </c>
      <c r="C194" s="16">
        <v>185</v>
      </c>
      <c r="D194" s="14">
        <v>77</v>
      </c>
      <c r="E194" s="16"/>
      <c r="F194" s="16"/>
      <c r="G194" s="17" t="s">
        <v>220</v>
      </c>
      <c r="H194" s="10">
        <v>217</v>
      </c>
      <c r="I194" s="11" t="s">
        <v>247</v>
      </c>
      <c r="J194" s="11">
        <v>435</v>
      </c>
      <c r="K194" s="11" t="s">
        <v>293</v>
      </c>
      <c r="L194">
        <f>VLOOKUP(K194,Start!$A$15:$B$22,2)</f>
        <v>18</v>
      </c>
      <c r="M194" s="11" t="s">
        <v>253</v>
      </c>
    </row>
    <row r="195" spans="1:13" ht="17">
      <c r="A195">
        <v>194</v>
      </c>
      <c r="B195" s="16" t="s">
        <v>142</v>
      </c>
      <c r="C195" s="16">
        <v>186</v>
      </c>
      <c r="D195" s="14">
        <v>78</v>
      </c>
      <c r="E195" s="16"/>
      <c r="F195" s="16"/>
      <c r="G195" s="17" t="s">
        <v>221</v>
      </c>
      <c r="H195" s="10">
        <v>218</v>
      </c>
      <c r="I195" s="11" t="s">
        <v>247</v>
      </c>
      <c r="J195" s="11">
        <v>437</v>
      </c>
      <c r="K195" s="11" t="s">
        <v>292</v>
      </c>
      <c r="L195">
        <f>VLOOKUP(K195,Start!$A$15:$B$22,2)</f>
        <v>15</v>
      </c>
      <c r="M195" s="11" t="s">
        <v>253</v>
      </c>
    </row>
    <row r="196" spans="1:13" ht="17">
      <c r="A196">
        <v>195</v>
      </c>
      <c r="B196" s="16" t="s">
        <v>142</v>
      </c>
      <c r="C196" s="16">
        <v>187</v>
      </c>
      <c r="D196" s="16">
        <v>79</v>
      </c>
      <c r="E196" s="16"/>
      <c r="F196" s="16"/>
      <c r="G196" s="17" t="s">
        <v>222</v>
      </c>
      <c r="H196" s="17">
        <v>33</v>
      </c>
      <c r="I196" t="s">
        <v>247</v>
      </c>
      <c r="J196">
        <v>67</v>
      </c>
      <c r="K196" t="s">
        <v>268</v>
      </c>
      <c r="L196">
        <f>VLOOKUP(K196,Start!$A$15:$B$22,2)</f>
        <v>46</v>
      </c>
    </row>
    <row r="197" spans="1:13" ht="17">
      <c r="A197">
        <v>196</v>
      </c>
      <c r="B197" s="16" t="s">
        <v>25</v>
      </c>
      <c r="C197" s="16">
        <v>188</v>
      </c>
      <c r="D197" s="16"/>
      <c r="E197" s="16" t="s">
        <v>26</v>
      </c>
      <c r="F197" s="16" t="s">
        <v>26</v>
      </c>
      <c r="G197" s="17" t="s">
        <v>223</v>
      </c>
      <c r="H197" s="17">
        <v>101</v>
      </c>
      <c r="I197" t="s">
        <v>247</v>
      </c>
      <c r="J197">
        <v>203</v>
      </c>
      <c r="K197" t="s">
        <v>268</v>
      </c>
      <c r="L197">
        <f>VLOOKUP(K197,Start!$A$15:$B$22,2)</f>
        <v>46</v>
      </c>
    </row>
    <row r="198" spans="1:13" ht="17">
      <c r="A198">
        <v>197</v>
      </c>
      <c r="B198" s="16" t="s">
        <v>25</v>
      </c>
      <c r="C198" s="16">
        <v>189</v>
      </c>
      <c r="D198" s="16"/>
      <c r="E198" s="16" t="s">
        <v>26</v>
      </c>
      <c r="F198" s="16" t="s">
        <v>26</v>
      </c>
      <c r="G198" s="17" t="s">
        <v>224</v>
      </c>
      <c r="H198" s="17">
        <v>186</v>
      </c>
      <c r="I198" t="s">
        <v>247</v>
      </c>
      <c r="J198">
        <v>373</v>
      </c>
      <c r="K198" t="s">
        <v>268</v>
      </c>
      <c r="L198">
        <f>VLOOKUP(K198,Start!$A$15:$B$22,2)</f>
        <v>46</v>
      </c>
    </row>
    <row r="199" spans="1:13" ht="17">
      <c r="A199">
        <v>198</v>
      </c>
      <c r="B199" s="16" t="s">
        <v>25</v>
      </c>
      <c r="C199" s="16">
        <v>190</v>
      </c>
      <c r="D199" s="16"/>
      <c r="E199" s="16" t="s">
        <v>26</v>
      </c>
      <c r="F199" s="16" t="s">
        <v>26</v>
      </c>
      <c r="G199" s="17" t="s">
        <v>225</v>
      </c>
      <c r="H199" s="17">
        <v>163</v>
      </c>
      <c r="I199" t="s">
        <v>247</v>
      </c>
      <c r="J199">
        <v>327</v>
      </c>
      <c r="K199" t="s">
        <v>276</v>
      </c>
      <c r="L199">
        <f>VLOOKUP(K199,Start!$A$15:$B$22,2)</f>
        <v>55</v>
      </c>
    </row>
    <row r="200" spans="1:13" ht="17">
      <c r="A200">
        <v>199</v>
      </c>
      <c r="B200" s="16" t="s">
        <v>25</v>
      </c>
      <c r="C200" s="16">
        <v>191</v>
      </c>
      <c r="D200" s="16"/>
      <c r="E200" s="16" t="s">
        <v>26</v>
      </c>
      <c r="F200" s="16" t="s">
        <v>26</v>
      </c>
      <c r="G200" s="17" t="s">
        <v>226</v>
      </c>
      <c r="H200" s="17">
        <v>104</v>
      </c>
      <c r="I200" t="s">
        <v>247</v>
      </c>
      <c r="J200">
        <v>209</v>
      </c>
      <c r="K200" t="s">
        <v>268</v>
      </c>
      <c r="L200">
        <f>VLOOKUP(K200,Start!$A$15:$B$22,2)</f>
        <v>46</v>
      </c>
    </row>
    <row r="201" spans="1:13" ht="17">
      <c r="A201">
        <v>200</v>
      </c>
      <c r="B201" s="16" t="s">
        <v>25</v>
      </c>
      <c r="C201" s="16">
        <v>192</v>
      </c>
      <c r="D201" s="16"/>
      <c r="E201" s="16" t="s">
        <v>26</v>
      </c>
      <c r="F201" s="16" t="s">
        <v>26</v>
      </c>
      <c r="G201" s="17" t="s">
        <v>227</v>
      </c>
      <c r="H201" s="17">
        <v>119</v>
      </c>
      <c r="I201" t="s">
        <v>247</v>
      </c>
      <c r="J201">
        <v>239</v>
      </c>
      <c r="K201" t="s">
        <v>268</v>
      </c>
      <c r="L201">
        <f>VLOOKUP(K201,Start!$A$15:$B$22,2)</f>
        <v>46</v>
      </c>
    </row>
    <row r="202" spans="1:13" ht="17">
      <c r="A202">
        <v>201</v>
      </c>
      <c r="B202" s="16" t="s">
        <v>25</v>
      </c>
      <c r="C202" s="16">
        <v>193</v>
      </c>
      <c r="D202" s="16"/>
      <c r="E202" s="16" t="s">
        <v>26</v>
      </c>
      <c r="F202" s="16" t="s">
        <v>26</v>
      </c>
      <c r="G202" s="17" t="s">
        <v>228</v>
      </c>
      <c r="H202" s="17">
        <v>78</v>
      </c>
      <c r="I202" t="s">
        <v>247</v>
      </c>
      <c r="J202">
        <v>157</v>
      </c>
      <c r="K202" t="s">
        <v>276</v>
      </c>
      <c r="L202">
        <f>VLOOKUP(K202,Start!$A$15:$B$22,2)</f>
        <v>55</v>
      </c>
    </row>
    <row r="203" spans="1:13" ht="17">
      <c r="A203">
        <v>202</v>
      </c>
      <c r="B203" s="16" t="s">
        <v>25</v>
      </c>
      <c r="C203" s="16">
        <v>194</v>
      </c>
      <c r="D203" s="16"/>
      <c r="E203" s="16" t="s">
        <v>26</v>
      </c>
      <c r="F203" s="16" t="s">
        <v>26</v>
      </c>
      <c r="G203" s="17" t="s">
        <v>229</v>
      </c>
      <c r="H203" s="17">
        <v>125</v>
      </c>
      <c r="I203" t="s">
        <v>247</v>
      </c>
      <c r="J203">
        <v>251</v>
      </c>
      <c r="K203" t="s">
        <v>277</v>
      </c>
      <c r="L203">
        <f>VLOOKUP(K203,Start!$A$15:$B$22,2)</f>
        <v>62</v>
      </c>
    </row>
    <row r="204" spans="1:13" ht="17">
      <c r="A204">
        <v>203</v>
      </c>
      <c r="B204" s="16" t="s">
        <v>25</v>
      </c>
      <c r="C204" s="16">
        <v>195</v>
      </c>
      <c r="D204" s="16"/>
      <c r="E204" s="16" t="s">
        <v>26</v>
      </c>
      <c r="F204" s="16" t="s">
        <v>26</v>
      </c>
      <c r="G204" s="17" t="s">
        <v>230</v>
      </c>
      <c r="H204" s="17">
        <v>178</v>
      </c>
      <c r="I204" t="s">
        <v>247</v>
      </c>
      <c r="J204">
        <v>357</v>
      </c>
      <c r="K204" t="s">
        <v>268</v>
      </c>
      <c r="L204">
        <f>VLOOKUP(K204,Start!$A$15:$B$22,2)</f>
        <v>46</v>
      </c>
    </row>
    <row r="205" spans="1:13" ht="17">
      <c r="A205">
        <v>204</v>
      </c>
      <c r="B205" s="16" t="s">
        <v>25</v>
      </c>
      <c r="C205" s="16">
        <v>196</v>
      </c>
      <c r="D205" s="16"/>
      <c r="E205" s="16" t="s">
        <v>26</v>
      </c>
      <c r="F205" s="16" t="s">
        <v>26</v>
      </c>
      <c r="G205" s="17" t="s">
        <v>231</v>
      </c>
      <c r="H205" s="17">
        <v>5</v>
      </c>
      <c r="I205" t="s">
        <v>247</v>
      </c>
      <c r="J205">
        <v>11</v>
      </c>
      <c r="K205" t="s">
        <v>268</v>
      </c>
      <c r="L205">
        <f>VLOOKUP(K205,Start!$A$15:$B$22,2)</f>
        <v>46</v>
      </c>
    </row>
    <row r="206" spans="1:13" ht="17">
      <c r="A206">
        <v>205</v>
      </c>
      <c r="B206" s="16" t="s">
        <v>25</v>
      </c>
      <c r="C206" s="16">
        <v>197</v>
      </c>
      <c r="D206" s="16"/>
      <c r="E206" s="16" t="s">
        <v>26</v>
      </c>
      <c r="F206" s="16" t="s">
        <v>26</v>
      </c>
      <c r="G206" s="17" t="s">
        <v>232</v>
      </c>
      <c r="H206" s="17">
        <v>197</v>
      </c>
      <c r="I206" t="s">
        <v>247</v>
      </c>
      <c r="J206">
        <v>395</v>
      </c>
      <c r="K206" t="s">
        <v>276</v>
      </c>
      <c r="L206">
        <f>VLOOKUP(K206,Start!$A$15:$B$22,2)</f>
        <v>55</v>
      </c>
    </row>
    <row r="207" spans="1:13" ht="17">
      <c r="A207">
        <v>206</v>
      </c>
      <c r="B207" s="16" t="s">
        <v>25</v>
      </c>
      <c r="C207" s="16">
        <v>198</v>
      </c>
      <c r="D207" s="16"/>
      <c r="E207" s="16" t="s">
        <v>26</v>
      </c>
      <c r="F207" s="16" t="s">
        <v>26</v>
      </c>
      <c r="G207" s="17" t="s">
        <v>233</v>
      </c>
      <c r="H207" s="17">
        <v>99</v>
      </c>
      <c r="I207" t="s">
        <v>247</v>
      </c>
      <c r="J207">
        <v>199</v>
      </c>
      <c r="K207" t="s">
        <v>277</v>
      </c>
      <c r="L207">
        <f>VLOOKUP(K207,Start!$A$15:$B$22,2)</f>
        <v>62</v>
      </c>
    </row>
    <row r="208" spans="1:13" ht="17">
      <c r="A208">
        <v>207</v>
      </c>
      <c r="B208" s="16" t="s">
        <v>25</v>
      </c>
      <c r="C208" s="16">
        <v>199</v>
      </c>
      <c r="D208" s="51"/>
      <c r="E208" s="16" t="s">
        <v>26</v>
      </c>
      <c r="F208" s="16" t="s">
        <v>26</v>
      </c>
      <c r="G208" s="17" t="s">
        <v>234</v>
      </c>
      <c r="H208" s="17">
        <v>120</v>
      </c>
      <c r="I208" t="s">
        <v>247</v>
      </c>
      <c r="J208">
        <v>241</v>
      </c>
      <c r="K208" t="s">
        <v>268</v>
      </c>
      <c r="L208">
        <f>VLOOKUP(K208,Start!$A$15:$B$22,2)</f>
        <v>46</v>
      </c>
    </row>
    <row r="209" spans="1:14" ht="17">
      <c r="A209">
        <v>208</v>
      </c>
      <c r="B209" s="16" t="s">
        <v>25</v>
      </c>
      <c r="C209" s="16">
        <v>200</v>
      </c>
      <c r="D209" s="51"/>
      <c r="E209" s="16"/>
      <c r="F209" s="16"/>
      <c r="G209" s="17" t="s">
        <v>235</v>
      </c>
      <c r="H209" s="17">
        <v>121</v>
      </c>
      <c r="I209" t="s">
        <v>247</v>
      </c>
      <c r="J209">
        <v>243</v>
      </c>
      <c r="K209" t="s">
        <v>268</v>
      </c>
      <c r="L209">
        <f>VLOOKUP(K209,Start!$A$15:$B$22,2)</f>
        <v>46</v>
      </c>
    </row>
    <row r="210" spans="1:14" ht="17">
      <c r="A210">
        <v>209</v>
      </c>
      <c r="B210" s="16" t="s">
        <v>25</v>
      </c>
      <c r="C210" s="16">
        <v>201</v>
      </c>
      <c r="D210" s="16"/>
      <c r="E210" s="16" t="s">
        <v>26</v>
      </c>
      <c r="F210" s="16" t="s">
        <v>26</v>
      </c>
      <c r="G210" s="17" t="s">
        <v>236</v>
      </c>
      <c r="H210" s="17">
        <v>177</v>
      </c>
      <c r="I210" t="s">
        <v>247</v>
      </c>
      <c r="J210">
        <v>355</v>
      </c>
      <c r="K210" t="s">
        <v>268</v>
      </c>
      <c r="L210">
        <f>VLOOKUP(K210,Start!$A$15:$B$22,2)</f>
        <v>46</v>
      </c>
    </row>
    <row r="211" spans="1:14" ht="17">
      <c r="A211">
        <v>210</v>
      </c>
      <c r="B211" s="16" t="s">
        <v>25</v>
      </c>
      <c r="C211" s="16">
        <v>202</v>
      </c>
      <c r="D211" s="16"/>
      <c r="E211" s="16" t="s">
        <v>26</v>
      </c>
      <c r="F211" s="16" t="s">
        <v>26</v>
      </c>
      <c r="G211" s="17" t="s">
        <v>237</v>
      </c>
      <c r="H211" s="17">
        <v>180</v>
      </c>
      <c r="I211" t="s">
        <v>247</v>
      </c>
      <c r="J211">
        <v>361</v>
      </c>
      <c r="K211" t="s">
        <v>276</v>
      </c>
      <c r="L211">
        <f>VLOOKUP(K211,Start!$A$15:$B$22,2)</f>
        <v>55</v>
      </c>
    </row>
    <row r="212" spans="1:14" ht="17">
      <c r="A212">
        <v>211</v>
      </c>
      <c r="B212" s="16" t="s">
        <v>25</v>
      </c>
      <c r="C212" s="16">
        <v>203</v>
      </c>
      <c r="D212" s="16"/>
      <c r="E212" s="16" t="s">
        <v>26</v>
      </c>
      <c r="F212" s="16" t="s">
        <v>26</v>
      </c>
      <c r="G212" s="17" t="s">
        <v>238</v>
      </c>
      <c r="H212" s="17">
        <v>66</v>
      </c>
      <c r="I212" t="s">
        <v>247</v>
      </c>
      <c r="J212">
        <v>133</v>
      </c>
      <c r="K212" t="s">
        <v>268</v>
      </c>
      <c r="L212">
        <f>VLOOKUP(K212,Start!$A$15:$B$22,2)</f>
        <v>46</v>
      </c>
    </row>
    <row r="213" spans="1:14" ht="17">
      <c r="A213">
        <v>212</v>
      </c>
      <c r="B213" s="16" t="s">
        <v>25</v>
      </c>
      <c r="C213" s="16">
        <v>204</v>
      </c>
      <c r="D213" s="16"/>
      <c r="E213" s="16" t="s">
        <v>26</v>
      </c>
      <c r="F213" s="16" t="s">
        <v>26</v>
      </c>
      <c r="G213" s="17" t="s">
        <v>239</v>
      </c>
      <c r="H213" s="17">
        <v>122</v>
      </c>
      <c r="I213" t="s">
        <v>247</v>
      </c>
      <c r="J213">
        <v>245</v>
      </c>
      <c r="K213" t="s">
        <v>268</v>
      </c>
      <c r="L213">
        <f>VLOOKUP(K213,Start!$A$15:$B$22,2)</f>
        <v>46</v>
      </c>
    </row>
    <row r="214" spans="1:14" ht="17">
      <c r="A214">
        <v>213</v>
      </c>
      <c r="B214" s="16" t="s">
        <v>25</v>
      </c>
      <c r="C214" s="16">
        <v>205</v>
      </c>
      <c r="D214" s="16"/>
      <c r="E214" s="16" t="s">
        <v>26</v>
      </c>
      <c r="F214" s="16" t="s">
        <v>26</v>
      </c>
      <c r="G214" s="17" t="s">
        <v>240</v>
      </c>
      <c r="H214" s="17">
        <v>130</v>
      </c>
      <c r="I214" t="s">
        <v>247</v>
      </c>
      <c r="J214">
        <v>261</v>
      </c>
      <c r="K214" t="s">
        <v>268</v>
      </c>
      <c r="L214">
        <f>VLOOKUP(K214,Start!$A$15:$B$22,2)</f>
        <v>46</v>
      </c>
    </row>
    <row r="215" spans="1:14" ht="17">
      <c r="A215">
        <v>214</v>
      </c>
      <c r="B215" s="16" t="s">
        <v>25</v>
      </c>
      <c r="C215" s="16">
        <v>206</v>
      </c>
      <c r="D215" s="16"/>
      <c r="E215" s="16" t="s">
        <v>26</v>
      </c>
      <c r="F215" s="16" t="s">
        <v>26</v>
      </c>
      <c r="G215" s="17" t="s">
        <v>241</v>
      </c>
      <c r="H215" s="17">
        <v>20</v>
      </c>
      <c r="I215" t="s">
        <v>247</v>
      </c>
      <c r="J215">
        <v>41</v>
      </c>
      <c r="K215" t="s">
        <v>268</v>
      </c>
      <c r="L215">
        <f>VLOOKUP(K215,Start!$A$15:$B$22,2)</f>
        <v>46</v>
      </c>
    </row>
    <row r="216" spans="1:14" ht="17">
      <c r="A216">
        <v>215</v>
      </c>
      <c r="B216" s="16" t="s">
        <v>25</v>
      </c>
      <c r="C216" s="16">
        <v>207</v>
      </c>
      <c r="D216" s="16"/>
      <c r="E216" s="16" t="s">
        <v>26</v>
      </c>
      <c r="F216" s="16" t="s">
        <v>26</v>
      </c>
      <c r="G216" s="17" t="s">
        <v>242</v>
      </c>
      <c r="H216" s="17">
        <v>142</v>
      </c>
      <c r="I216" t="s">
        <v>247</v>
      </c>
      <c r="J216">
        <v>285</v>
      </c>
      <c r="K216" t="s">
        <v>277</v>
      </c>
      <c r="L216">
        <f>VLOOKUP(K216,Start!$A$15:$B$22,2)</f>
        <v>62</v>
      </c>
    </row>
    <row r="217" spans="1:14" ht="17">
      <c r="A217">
        <v>216</v>
      </c>
      <c r="B217" s="16" t="s">
        <v>25</v>
      </c>
      <c r="C217" s="16">
        <v>208</v>
      </c>
      <c r="D217" s="16"/>
      <c r="E217" s="16" t="s">
        <v>26</v>
      </c>
      <c r="F217" s="16" t="s">
        <v>26</v>
      </c>
      <c r="G217" s="17" t="s">
        <v>243</v>
      </c>
      <c r="H217" s="17">
        <v>92</v>
      </c>
      <c r="I217" t="s">
        <v>247</v>
      </c>
      <c r="J217">
        <v>185</v>
      </c>
      <c r="K217" t="s">
        <v>268</v>
      </c>
      <c r="L217">
        <f>VLOOKUP(K217,Start!$A$15:$B$22,2)</f>
        <v>46</v>
      </c>
    </row>
    <row r="218" spans="1:14" ht="17">
      <c r="A218">
        <v>217</v>
      </c>
      <c r="B218" s="16" t="s">
        <v>25</v>
      </c>
      <c r="C218" s="16">
        <v>209</v>
      </c>
      <c r="D218" s="16"/>
      <c r="E218" s="16" t="s">
        <v>26</v>
      </c>
      <c r="F218" s="16" t="s">
        <v>26</v>
      </c>
      <c r="G218" s="17" t="s">
        <v>244</v>
      </c>
      <c r="H218" s="17">
        <v>87</v>
      </c>
      <c r="I218" t="s">
        <v>247</v>
      </c>
      <c r="J218">
        <v>175</v>
      </c>
      <c r="K218" t="s">
        <v>268</v>
      </c>
      <c r="L218">
        <f>VLOOKUP(K218,Start!$A$15:$B$22,2)</f>
        <v>46</v>
      </c>
    </row>
    <row r="219" spans="1:14" ht="17">
      <c r="A219">
        <v>218</v>
      </c>
      <c r="B219" s="16" t="s">
        <v>25</v>
      </c>
      <c r="C219" s="52">
        <v>210</v>
      </c>
      <c r="D219" s="54">
        <v>10</v>
      </c>
      <c r="E219" s="16" t="s">
        <v>26</v>
      </c>
      <c r="F219" s="16" t="s">
        <v>26</v>
      </c>
      <c r="G219" s="17" t="s">
        <v>245</v>
      </c>
      <c r="H219" s="17">
        <v>157</v>
      </c>
      <c r="I219" t="s">
        <v>247</v>
      </c>
      <c r="J219" s="7">
        <v>315</v>
      </c>
      <c r="K219" s="7" t="s">
        <v>268</v>
      </c>
      <c r="L219">
        <f>VLOOKUP(K219,Start!$A$15:$B$22,2)</f>
        <v>46</v>
      </c>
      <c r="N219" t="s">
        <v>280</v>
      </c>
    </row>
    <row r="220" spans="1:14" ht="17">
      <c r="A220">
        <v>219</v>
      </c>
      <c r="B220" s="51"/>
      <c r="C220" s="52"/>
      <c r="D220" s="54"/>
      <c r="E220" s="16"/>
      <c r="F220" s="16"/>
      <c r="G220" s="17" t="s">
        <v>246</v>
      </c>
      <c r="H220" s="17">
        <v>158</v>
      </c>
      <c r="I220" t="s">
        <v>247</v>
      </c>
      <c r="J220" s="7">
        <v>317</v>
      </c>
      <c r="K220" s="7" t="s">
        <v>281</v>
      </c>
      <c r="L220">
        <f>VLOOKUP(K220,Start!$A$15:$B$22,2)</f>
        <v>29</v>
      </c>
    </row>
    <row r="221" spans="1:14">
      <c r="B221" s="41"/>
      <c r="C221"/>
      <c r="D221"/>
      <c r="E221"/>
      <c r="F221"/>
      <c r="L221">
        <f>SUM(L2:L220)</f>
        <v>10000</v>
      </c>
    </row>
    <row r="222" spans="1:14">
      <c r="B222" s="41"/>
      <c r="C222"/>
      <c r="D222"/>
      <c r="E222"/>
      <c r="F222"/>
    </row>
    <row r="225" spans="2:4">
      <c r="B225" s="13" t="s">
        <v>250</v>
      </c>
      <c r="C225" s="13">
        <v>214</v>
      </c>
    </row>
    <row r="226" spans="2:4">
      <c r="B226" s="13" t="s">
        <v>251</v>
      </c>
      <c r="C226">
        <f>COUNTIF(M2:M220,"Logeerkamer")</f>
        <v>5</v>
      </c>
    </row>
    <row r="227" spans="2:4">
      <c r="B227" s="13" t="s">
        <v>254</v>
      </c>
      <c r="C227" s="15">
        <f>C225+C226</f>
        <v>219</v>
      </c>
      <c r="D227" s="15"/>
    </row>
    <row r="228" spans="2:4">
      <c r="B228" s="13" t="s">
        <v>255</v>
      </c>
      <c r="C228">
        <f>COUNTIF(N1:N220,"A/D")</f>
        <v>10</v>
      </c>
    </row>
    <row r="229" spans="2:4">
      <c r="B229" s="13" t="s">
        <v>252</v>
      </c>
      <c r="C229" s="15">
        <f>C227-C228</f>
        <v>209</v>
      </c>
      <c r="D229" s="15"/>
    </row>
  </sheetData>
  <sortState xmlns:xlrd2="http://schemas.microsoft.com/office/spreadsheetml/2017/richdata2" ref="A2:N221">
    <sortCondition ref="A1:A221"/>
  </sortState>
  <mergeCells count="1">
    <mergeCell ref="B182:B183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Start</vt:lpstr>
      <vt:lpstr>2026 Begroting posten</vt:lpstr>
      <vt:lpstr>Eigendomsoverzicht (2)</vt:lpstr>
      <vt:lpstr>'2026 Begroting posten'!Afdrukbereik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harrie boelens</dc:creator>
  <cp:lastModifiedBy>Harrie Boelens</cp:lastModifiedBy>
  <cp:lastPrinted>2024-01-03T11:56:42Z</cp:lastPrinted>
  <dcterms:created xsi:type="dcterms:W3CDTF">2021-05-02T09:09:47Z</dcterms:created>
  <dcterms:modified xsi:type="dcterms:W3CDTF">2026-03-28T08:02:27Z</dcterms:modified>
</cp:coreProperties>
</file>